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S ROBERTO\Desktop\Portal da Transparência\2016\Folha de Pagamento 2016\"/>
    </mc:Choice>
  </mc:AlternateContent>
  <bookViews>
    <workbookView xWindow="0" yWindow="0" windowWidth="24000" windowHeight="9510"/>
  </bookViews>
  <sheets>
    <sheet name="02-2016" sheetId="12" r:id="rId1"/>
  </sheets>
  <calcPr calcId="171027"/>
</workbook>
</file>

<file path=xl/calcChain.xml><?xml version="1.0" encoding="utf-8"?>
<calcChain xmlns="http://schemas.openxmlformats.org/spreadsheetml/2006/main">
  <c r="M56" i="12" l="1"/>
  <c r="M54" i="12"/>
  <c r="M52" i="12"/>
  <c r="M48" i="12"/>
  <c r="M40" i="12"/>
  <c r="M34" i="12"/>
  <c r="M24" i="12"/>
  <c r="M22" i="12"/>
  <c r="M20" i="12"/>
  <c r="M18" i="12"/>
  <c r="M16" i="12"/>
  <c r="M10" i="12"/>
  <c r="M8" i="12"/>
  <c r="M6" i="12"/>
  <c r="G50" i="12" l="1"/>
  <c r="P50" i="12"/>
  <c r="J50" i="12"/>
  <c r="Q50" i="12" l="1"/>
  <c r="G58" i="12" l="1"/>
  <c r="G56" i="12"/>
  <c r="J56" i="12" s="1"/>
  <c r="G54" i="12"/>
  <c r="G52" i="12"/>
  <c r="G48" i="12"/>
  <c r="J48" i="12" s="1"/>
  <c r="G46" i="12"/>
  <c r="E46" i="12"/>
  <c r="G44" i="12"/>
  <c r="G42" i="12"/>
  <c r="J42" i="12" s="1"/>
  <c r="G40" i="12"/>
  <c r="G38" i="12"/>
  <c r="J38" i="12" s="1"/>
  <c r="G36" i="12"/>
  <c r="G34" i="12"/>
  <c r="J34" i="12" s="1"/>
  <c r="G32" i="12"/>
  <c r="J32" i="12" s="1"/>
  <c r="Q32" i="12" s="1"/>
  <c r="P32" i="12"/>
  <c r="G30" i="12"/>
  <c r="G28" i="12"/>
  <c r="G26" i="12"/>
  <c r="G24" i="12"/>
  <c r="H22" i="12"/>
  <c r="G22" i="12"/>
  <c r="J22" i="12" s="1"/>
  <c r="G20" i="12"/>
  <c r="J20" i="12" s="1"/>
  <c r="G18" i="12"/>
  <c r="E18" i="12"/>
  <c r="G16" i="12"/>
  <c r="J16" i="12" s="1"/>
  <c r="G14" i="12"/>
  <c r="H12" i="12"/>
  <c r="G12" i="12"/>
  <c r="H10" i="12"/>
  <c r="J10" i="12" s="1"/>
  <c r="G10" i="12"/>
  <c r="G8" i="12"/>
  <c r="G6" i="12"/>
  <c r="C6" i="12"/>
  <c r="J6" i="12" s="1"/>
  <c r="Q6" i="12" s="1"/>
  <c r="P60" i="12"/>
  <c r="Q60" i="12" s="1"/>
  <c r="J60" i="12"/>
  <c r="P58" i="12"/>
  <c r="J58" i="12"/>
  <c r="P56" i="12"/>
  <c r="P54" i="12"/>
  <c r="J54" i="12"/>
  <c r="P52" i="12"/>
  <c r="J52" i="12"/>
  <c r="P48" i="12"/>
  <c r="P46" i="12"/>
  <c r="P44" i="12"/>
  <c r="J44" i="12"/>
  <c r="P42" i="12"/>
  <c r="P40" i="12"/>
  <c r="J40" i="12"/>
  <c r="P38" i="12"/>
  <c r="P36" i="12"/>
  <c r="J36" i="12"/>
  <c r="P34" i="12"/>
  <c r="P30" i="12"/>
  <c r="J30" i="12"/>
  <c r="P28" i="12"/>
  <c r="J28" i="12"/>
  <c r="P26" i="12"/>
  <c r="J26" i="12"/>
  <c r="P24" i="12"/>
  <c r="J24" i="12"/>
  <c r="P22" i="12"/>
  <c r="P20" i="12"/>
  <c r="P18" i="12"/>
  <c r="J18" i="12"/>
  <c r="P16" i="12"/>
  <c r="P14" i="12"/>
  <c r="J14" i="12"/>
  <c r="P12" i="12"/>
  <c r="J12" i="12"/>
  <c r="Q12" i="12" s="1"/>
  <c r="P10" i="12"/>
  <c r="P8" i="12"/>
  <c r="J8" i="12"/>
  <c r="P6" i="12"/>
  <c r="Q14" i="12" l="1"/>
  <c r="Q18" i="12"/>
  <c r="J46" i="12"/>
  <c r="Q46" i="12" s="1"/>
  <c r="Q58" i="12"/>
  <c r="Q56" i="12"/>
  <c r="Q54" i="12"/>
  <c r="Q52" i="12"/>
  <c r="Q48" i="12"/>
  <c r="Q44" i="12"/>
  <c r="Q42" i="12"/>
  <c r="Q40" i="12"/>
  <c r="Q38" i="12"/>
  <c r="Q36" i="12"/>
  <c r="Q34" i="12"/>
  <c r="Q30" i="12"/>
  <c r="Q28" i="12"/>
  <c r="Q26" i="12"/>
  <c r="Q24" i="12"/>
  <c r="Q22" i="12"/>
  <c r="Q20" i="12"/>
  <c r="Q16" i="12"/>
  <c r="Q10" i="12"/>
  <c r="Q8" i="12"/>
</calcChain>
</file>

<file path=xl/sharedStrings.xml><?xml version="1.0" encoding="utf-8"?>
<sst xmlns="http://schemas.openxmlformats.org/spreadsheetml/2006/main" count="75" uniqueCount="67">
  <si>
    <t>Salário</t>
  </si>
  <si>
    <t>Gratificação</t>
  </si>
  <si>
    <t>INSS</t>
  </si>
  <si>
    <t>Agda Baez Gonzales</t>
  </si>
  <si>
    <t>Analista Jurídico Sênior</t>
  </si>
  <si>
    <t>Anuênio</t>
  </si>
  <si>
    <t>Hora Extra</t>
  </si>
  <si>
    <t>Auxílios e Benefícios</t>
  </si>
  <si>
    <t>Total de Rendimentos</t>
  </si>
  <si>
    <t>Outros Descontos</t>
  </si>
  <si>
    <t>Total dos Descontos</t>
  </si>
  <si>
    <t>Total Líquido</t>
  </si>
  <si>
    <t>Nome / Cargo</t>
  </si>
  <si>
    <t>Alessandra Caldas Eweron Moura</t>
  </si>
  <si>
    <t>Analista Contábil Pleno</t>
  </si>
  <si>
    <t>Advogada</t>
  </si>
  <si>
    <t>Ana Maria Queiroz Souza</t>
  </si>
  <si>
    <t>Ana Paula Aguiar Nery Azevedo</t>
  </si>
  <si>
    <t>Assistente Administrativo Pleno</t>
  </si>
  <si>
    <t>Assessor Jurídico</t>
  </si>
  <si>
    <t>Danuse Silva Pedrosa</t>
  </si>
  <si>
    <t>Assistente Administrativo Júnior</t>
  </si>
  <si>
    <t>David Santana Sena</t>
  </si>
  <si>
    <t>Analista Administrativo Júnior</t>
  </si>
  <si>
    <t>Eliete Fernandes da Costa Vidal</t>
  </si>
  <si>
    <t>Assistente Financeiro Pleno</t>
  </si>
  <si>
    <t>Elizângela Cândida Soares</t>
  </si>
  <si>
    <t>Francis Araújo Borges</t>
  </si>
  <si>
    <t>Hélida Elianaier Souza Gerber</t>
  </si>
  <si>
    <t>Coordenadora Executiva</t>
  </si>
  <si>
    <t>João Batista da Silva Júnior</t>
  </si>
  <si>
    <t>Assessor de Informática</t>
  </si>
  <si>
    <t>José Sales Pessoa Júnior</t>
  </si>
  <si>
    <t>Laércio Carlos Tomaz</t>
  </si>
  <si>
    <t>Assessor de Imprensa</t>
  </si>
  <si>
    <t>Luciana do Nascimento Campelo</t>
  </si>
  <si>
    <t>Assistente Financeiro Júnior</t>
  </si>
  <si>
    <t>Luciene Maria Prado</t>
  </si>
  <si>
    <t>Supervisora Fiscal</t>
  </si>
  <si>
    <t>Marcos Roberto Botelho de Albuquerque</t>
  </si>
  <si>
    <t>Coordenador Financeiro/Contábil</t>
  </si>
  <si>
    <t>Marilúcia Lopes Araujo</t>
  </si>
  <si>
    <t>Assessora de Diretoria</t>
  </si>
  <si>
    <t>Regiane Melo da Trindade</t>
  </si>
  <si>
    <t>Recepcionista</t>
  </si>
  <si>
    <t>Vanessa dos Santos Arruda</t>
  </si>
  <si>
    <t>Vanusa de Oliveira Souza Lima</t>
  </si>
  <si>
    <t>Serviços Gerais</t>
  </si>
  <si>
    <t>Vera Lúcia Barroso</t>
  </si>
  <si>
    <t>Analista Financeiro Sênior</t>
  </si>
  <si>
    <t>Victor Ferreira Cardoso Dias</t>
  </si>
  <si>
    <t>Faltas</t>
  </si>
  <si>
    <t>Descanso Semanal Remunerado</t>
  </si>
  <si>
    <t>Ananda Spindola Bastos</t>
  </si>
  <si>
    <t>Arquivista</t>
  </si>
  <si>
    <t>Diárias</t>
  </si>
  <si>
    <t>CONSELHO NACIONAL DE TÉCNICOS EM RADIOLOGIA</t>
  </si>
  <si>
    <t>IRRF</t>
  </si>
  <si>
    <t>Lorena Barbosa Vieira</t>
  </si>
  <si>
    <t>Jõao Raimundo Alves dos Santos</t>
  </si>
  <si>
    <t>Assessor Educacional</t>
  </si>
  <si>
    <t>Analista Administrativo e Eventos</t>
  </si>
  <si>
    <t>Victor Alves Martins</t>
  </si>
  <si>
    <t>ANO:2016</t>
  </si>
  <si>
    <t>MÊS: 02</t>
  </si>
  <si>
    <t>Jonathas da Silva Oliveira</t>
  </si>
  <si>
    <t>Romário Silva Costa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</si>
</sst>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1" xfId="0" applyFont="1" applyBorder="1"/>
    <xf numFmtId="0" fontId="3" fillId="0" borderId="0" xfId="0" applyFont="1" applyBorder="1"/>
    <xf numFmtId="0" fontId="5" fillId="0" borderId="2" xfId="0" applyFont="1" applyBorder="1"/>
    <xf numFmtId="0" fontId="2" fillId="0" borderId="4" xfId="0" applyFont="1" applyBorder="1"/>
    <xf numFmtId="0" fontId="5" fillId="0" borderId="7" xfId="0" applyFont="1" applyBorder="1"/>
    <xf numFmtId="0" fontId="0" fillId="0" borderId="7" xfId="0" applyBorder="1"/>
    <xf numFmtId="43" fontId="2" fillId="0" borderId="5" xfId="1" applyFont="1" applyBorder="1" applyAlignment="1">
      <alignment horizontal="center" vertical="center"/>
    </xf>
    <xf numFmtId="43" fontId="2" fillId="0" borderId="6" xfId="1" applyFont="1" applyBorder="1" applyAlignment="1">
      <alignment horizontal="center" vertical="center"/>
    </xf>
    <xf numFmtId="43" fontId="2" fillId="0" borderId="2" xfId="1" applyFont="1" applyBorder="1" applyAlignment="1">
      <alignment horizontal="center" vertical="center"/>
    </xf>
    <xf numFmtId="43" fontId="2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distributed"/>
    </xf>
    <xf numFmtId="0" fontId="5" fillId="0" borderId="6" xfId="0" applyFont="1" applyBorder="1" applyAlignment="1">
      <alignment horizontal="center" vertical="distributed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distributed"/>
    </xf>
    <xf numFmtId="0" fontId="5" fillId="0" borderId="1" xfId="0" applyFont="1" applyBorder="1" applyAlignment="1">
      <alignment horizontal="center" vertical="distributed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tabSelected="1" workbookViewId="0">
      <selection activeCell="L1" sqref="L1:L1048576"/>
    </sheetView>
  </sheetViews>
  <sheetFormatPr defaultRowHeight="15" x14ac:dyDescent="0.25"/>
  <cols>
    <col min="2" max="2" width="23.85546875" customWidth="1"/>
    <col min="3" max="17" width="10.85546875" customWidth="1"/>
    <col min="18" max="18" width="2" customWidth="1"/>
  </cols>
  <sheetData>
    <row r="1" spans="1:21" x14ac:dyDescent="0.25">
      <c r="A1" s="2" t="s">
        <v>56</v>
      </c>
      <c r="B1" s="2"/>
      <c r="C1" s="2"/>
      <c r="D1" s="2"/>
      <c r="E1" s="1"/>
      <c r="F1" s="2"/>
      <c r="G1" s="1"/>
      <c r="H1" s="1"/>
      <c r="I1" s="1"/>
      <c r="J1" s="2"/>
      <c r="K1" s="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x14ac:dyDescent="0.25">
      <c r="A2" s="2" t="s">
        <v>64</v>
      </c>
      <c r="B2" s="2" t="s">
        <v>63</v>
      </c>
      <c r="C2" s="2"/>
      <c r="D2" s="2"/>
      <c r="E2" s="1"/>
      <c r="F2" s="2"/>
      <c r="G2" s="1"/>
      <c r="H2" s="1"/>
      <c r="I2" s="1"/>
      <c r="J2" s="2"/>
      <c r="K2" s="2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.75" thickBo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1" ht="15" customHeight="1" thickTop="1" x14ac:dyDescent="0.25">
      <c r="A4" s="19" t="s">
        <v>12</v>
      </c>
      <c r="B4" s="22"/>
      <c r="C4" s="16" t="s">
        <v>0</v>
      </c>
      <c r="D4" s="20" t="s">
        <v>52</v>
      </c>
      <c r="E4" s="16" t="s">
        <v>6</v>
      </c>
      <c r="F4" s="16" t="s">
        <v>5</v>
      </c>
      <c r="G4" s="14" t="s">
        <v>7</v>
      </c>
      <c r="H4" s="19" t="s">
        <v>1</v>
      </c>
      <c r="I4" s="16" t="s">
        <v>55</v>
      </c>
      <c r="J4" s="20" t="s">
        <v>8</v>
      </c>
      <c r="K4" s="16" t="s">
        <v>2</v>
      </c>
      <c r="L4" s="16" t="s">
        <v>57</v>
      </c>
      <c r="M4" s="14" t="s">
        <v>9</v>
      </c>
      <c r="N4" s="16" t="s">
        <v>51</v>
      </c>
      <c r="O4" s="16" t="s">
        <v>55</v>
      </c>
      <c r="P4" s="14" t="s">
        <v>10</v>
      </c>
      <c r="Q4" s="16" t="s">
        <v>11</v>
      </c>
    </row>
    <row r="5" spans="1:21" ht="36" customHeight="1" thickBot="1" x14ac:dyDescent="0.3">
      <c r="A5" s="18"/>
      <c r="B5" s="23"/>
      <c r="C5" s="17"/>
      <c r="D5" s="21"/>
      <c r="E5" s="17"/>
      <c r="F5" s="17"/>
      <c r="G5" s="15"/>
      <c r="H5" s="18"/>
      <c r="I5" s="17"/>
      <c r="J5" s="21"/>
      <c r="K5" s="17"/>
      <c r="L5" s="17"/>
      <c r="M5" s="15"/>
      <c r="N5" s="17"/>
      <c r="O5" s="17"/>
      <c r="P5" s="15"/>
      <c r="Q5" s="18"/>
      <c r="R5" s="9"/>
    </row>
    <row r="6" spans="1:21" ht="15.75" thickTop="1" x14ac:dyDescent="0.25">
      <c r="A6" s="6" t="s">
        <v>3</v>
      </c>
      <c r="B6" s="3"/>
      <c r="C6" s="10">
        <f>6497.36+1818.41</f>
        <v>8315.77</v>
      </c>
      <c r="D6" s="10">
        <v>22.26</v>
      </c>
      <c r="E6" s="10">
        <v>106.84</v>
      </c>
      <c r="F6" s="10">
        <v>974.6</v>
      </c>
      <c r="G6" s="10">
        <f>770+132+643.12</f>
        <v>1545.12</v>
      </c>
      <c r="H6" s="10">
        <v>200</v>
      </c>
      <c r="I6" s="10">
        <v>0</v>
      </c>
      <c r="J6" s="10">
        <f>SUM(C6:I6)</f>
        <v>11164.59</v>
      </c>
      <c r="K6" s="10">
        <v>570.88</v>
      </c>
      <c r="L6" s="10">
        <v>1566.87</v>
      </c>
      <c r="M6" s="10">
        <f>1+2598.94</f>
        <v>2599.94</v>
      </c>
      <c r="N6" s="10">
        <v>0</v>
      </c>
      <c r="O6" s="10">
        <v>0</v>
      </c>
      <c r="P6" s="10">
        <f>SUM(K6:O6)</f>
        <v>4737.6900000000005</v>
      </c>
      <c r="Q6" s="12">
        <f>J6-P6</f>
        <v>6426.9</v>
      </c>
      <c r="R6" s="9"/>
    </row>
    <row r="7" spans="1:21" ht="15.75" thickBot="1" x14ac:dyDescent="0.3">
      <c r="A7" s="7" t="s">
        <v>4</v>
      </c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3"/>
      <c r="R7" s="9"/>
    </row>
    <row r="8" spans="1:21" ht="15.75" thickTop="1" x14ac:dyDescent="0.25">
      <c r="A8" s="8" t="s">
        <v>13</v>
      </c>
      <c r="B8" s="3"/>
      <c r="C8" s="10">
        <v>3983.66</v>
      </c>
      <c r="D8" s="10">
        <v>0</v>
      </c>
      <c r="E8" s="10">
        <v>0</v>
      </c>
      <c r="F8" s="10">
        <v>239.02</v>
      </c>
      <c r="G8" s="10">
        <f>770+275+550.44</f>
        <v>1595.44</v>
      </c>
      <c r="H8" s="10">
        <v>0</v>
      </c>
      <c r="I8" s="10">
        <v>0</v>
      </c>
      <c r="J8" s="10">
        <f>SUM(C8:I8)</f>
        <v>5818.1200000000008</v>
      </c>
      <c r="K8" s="10">
        <v>458.32</v>
      </c>
      <c r="L8" s="10">
        <v>144.56</v>
      </c>
      <c r="M8" s="10">
        <f>1+1593.46</f>
        <v>1594.46</v>
      </c>
      <c r="N8" s="10">
        <v>56.1</v>
      </c>
      <c r="O8" s="10">
        <v>0</v>
      </c>
      <c r="P8" s="10">
        <f>SUM(K8:O8)</f>
        <v>2253.44</v>
      </c>
      <c r="Q8" s="12">
        <f>J8-P8</f>
        <v>3564.6800000000007</v>
      </c>
      <c r="R8" s="9"/>
    </row>
    <row r="9" spans="1:21" ht="15.75" thickBot="1" x14ac:dyDescent="0.3">
      <c r="A9" s="7" t="s">
        <v>14</v>
      </c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3"/>
      <c r="R9" s="9"/>
    </row>
    <row r="10" spans="1:21" ht="15.75" thickTop="1" x14ac:dyDescent="0.25">
      <c r="A10" s="8" t="s">
        <v>16</v>
      </c>
      <c r="B10" s="3"/>
      <c r="C10" s="10">
        <v>2836.24</v>
      </c>
      <c r="D10" s="10">
        <v>0</v>
      </c>
      <c r="E10" s="10">
        <v>0</v>
      </c>
      <c r="F10" s="10">
        <v>425.44</v>
      </c>
      <c r="G10" s="10">
        <f>770+395.2+550.44</f>
        <v>1715.64</v>
      </c>
      <c r="H10" s="10">
        <f>550+500</f>
        <v>1050</v>
      </c>
      <c r="I10" s="10">
        <v>0</v>
      </c>
      <c r="J10" s="10">
        <f>SUM(C10:I10)</f>
        <v>6027.32</v>
      </c>
      <c r="K10" s="10">
        <v>471.82</v>
      </c>
      <c r="L10" s="10">
        <v>189.37</v>
      </c>
      <c r="M10" s="10">
        <f>1+1134.5</f>
        <v>1135.5</v>
      </c>
      <c r="N10" s="10">
        <v>22.45</v>
      </c>
      <c r="O10" s="10">
        <v>0</v>
      </c>
      <c r="P10" s="10">
        <f>SUM(K10:O10)</f>
        <v>1819.14</v>
      </c>
      <c r="Q10" s="12">
        <f>J10-P10</f>
        <v>4208.1799999999994</v>
      </c>
      <c r="R10" s="9"/>
    </row>
    <row r="11" spans="1:21" ht="15.75" thickBot="1" x14ac:dyDescent="0.3">
      <c r="A11" s="7" t="s">
        <v>18</v>
      </c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3"/>
      <c r="R11" s="9"/>
    </row>
    <row r="12" spans="1:21" ht="15.75" thickTop="1" x14ac:dyDescent="0.25">
      <c r="A12" s="8" t="s">
        <v>17</v>
      </c>
      <c r="B12" s="3"/>
      <c r="C12" s="10">
        <v>2647.16</v>
      </c>
      <c r="D12" s="10">
        <v>6.04</v>
      </c>
      <c r="E12" s="10">
        <v>29.01</v>
      </c>
      <c r="F12" s="10">
        <v>185.3</v>
      </c>
      <c r="G12" s="10">
        <f>770+308+401.1</f>
        <v>1479.1</v>
      </c>
      <c r="H12" s="10">
        <f>466.67+513.33+746.66</f>
        <v>1726.6599999999999</v>
      </c>
      <c r="I12" s="10">
        <v>0</v>
      </c>
      <c r="J12" s="10">
        <f>SUM(C12:I12)</f>
        <v>6073.27</v>
      </c>
      <c r="K12" s="10">
        <v>505.36</v>
      </c>
      <c r="L12" s="10">
        <v>173.21</v>
      </c>
      <c r="M12" s="10">
        <v>1</v>
      </c>
      <c r="N12" s="10">
        <v>0</v>
      </c>
      <c r="O12" s="10">
        <v>0</v>
      </c>
      <c r="P12" s="10">
        <f>SUM(K12:O12)</f>
        <v>679.57</v>
      </c>
      <c r="Q12" s="12">
        <f>J12-P12</f>
        <v>5393.7000000000007</v>
      </c>
      <c r="R12" s="9"/>
    </row>
    <row r="13" spans="1:21" ht="15.75" thickBot="1" x14ac:dyDescent="0.3">
      <c r="A13" s="7" t="s">
        <v>18</v>
      </c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3"/>
      <c r="R13" s="9"/>
    </row>
    <row r="14" spans="1:21" ht="15.75" thickTop="1" x14ac:dyDescent="0.25">
      <c r="A14" s="8" t="s">
        <v>53</v>
      </c>
      <c r="B14" s="3"/>
      <c r="C14" s="10">
        <v>4182.97</v>
      </c>
      <c r="D14" s="10">
        <v>0</v>
      </c>
      <c r="E14" s="10">
        <v>0</v>
      </c>
      <c r="F14" s="10">
        <v>125.49</v>
      </c>
      <c r="G14" s="10">
        <f>770+176+328.17</f>
        <v>1274.17</v>
      </c>
      <c r="H14" s="10">
        <v>0</v>
      </c>
      <c r="I14" s="10">
        <v>0</v>
      </c>
      <c r="J14" s="10">
        <f>SUM(C14:I14)</f>
        <v>5582.63</v>
      </c>
      <c r="K14" s="10">
        <v>473.93</v>
      </c>
      <c r="L14" s="10">
        <v>226.64</v>
      </c>
      <c r="M14" s="10">
        <v>1</v>
      </c>
      <c r="N14" s="10">
        <v>0</v>
      </c>
      <c r="O14" s="10">
        <v>0</v>
      </c>
      <c r="P14" s="10">
        <f>SUM(K14:O14)</f>
        <v>701.56999999999994</v>
      </c>
      <c r="Q14" s="12">
        <f>J14-P14</f>
        <v>4881.0600000000004</v>
      </c>
      <c r="R14" s="9"/>
    </row>
    <row r="15" spans="1:21" ht="15.75" thickBot="1" x14ac:dyDescent="0.3">
      <c r="A15" s="7" t="s">
        <v>54</v>
      </c>
      <c r="B15" s="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3"/>
      <c r="R15" s="9"/>
    </row>
    <row r="16" spans="1:21" ht="15.75" thickTop="1" x14ac:dyDescent="0.25">
      <c r="A16" s="8" t="s">
        <v>20</v>
      </c>
      <c r="B16" s="3"/>
      <c r="C16" s="10">
        <v>2329.17</v>
      </c>
      <c r="D16" s="10">
        <v>0</v>
      </c>
      <c r="E16" s="10">
        <v>0</v>
      </c>
      <c r="F16" s="10">
        <v>69.88</v>
      </c>
      <c r="G16" s="10">
        <f>770+308+328.17</f>
        <v>1406.17</v>
      </c>
      <c r="H16" s="10">
        <v>550</v>
      </c>
      <c r="I16" s="10">
        <v>0</v>
      </c>
      <c r="J16" s="10">
        <f>SUM(C16:I16)</f>
        <v>4355.22</v>
      </c>
      <c r="K16" s="10">
        <v>320.95999999999998</v>
      </c>
      <c r="L16" s="10">
        <v>51.96</v>
      </c>
      <c r="M16" s="10">
        <f>1+800</f>
        <v>801</v>
      </c>
      <c r="N16" s="10">
        <v>31.25</v>
      </c>
      <c r="O16" s="10">
        <v>0</v>
      </c>
      <c r="P16" s="10">
        <f>SUM(K16:O16)</f>
        <v>1205.17</v>
      </c>
      <c r="Q16" s="12">
        <f>J16-P16</f>
        <v>3150.05</v>
      </c>
      <c r="R16" s="9"/>
    </row>
    <row r="17" spans="1:18" ht="15.75" thickBot="1" x14ac:dyDescent="0.3">
      <c r="A17" s="7" t="s">
        <v>21</v>
      </c>
      <c r="B17" s="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3"/>
      <c r="R17" s="9"/>
    </row>
    <row r="18" spans="1:18" ht="15.75" thickTop="1" x14ac:dyDescent="0.25">
      <c r="A18" s="8" t="s">
        <v>22</v>
      </c>
      <c r="B18" s="3"/>
      <c r="C18" s="10">
        <v>4182.8599999999997</v>
      </c>
      <c r="D18" s="10">
        <v>116.95</v>
      </c>
      <c r="E18" s="10">
        <f>200.78+360.56</f>
        <v>561.34</v>
      </c>
      <c r="F18" s="10">
        <v>836.57</v>
      </c>
      <c r="G18" s="10">
        <f>770+384.5+465.64</f>
        <v>1620.1399999999999</v>
      </c>
      <c r="H18" s="10">
        <v>0</v>
      </c>
      <c r="I18" s="10">
        <v>0</v>
      </c>
      <c r="J18" s="10">
        <f>SUM(C18:I18)</f>
        <v>7317.8599999999988</v>
      </c>
      <c r="K18" s="10">
        <v>570.88</v>
      </c>
      <c r="L18" s="10">
        <v>373.91</v>
      </c>
      <c r="M18" s="10">
        <f>1+1673.14</f>
        <v>1674.14</v>
      </c>
      <c r="N18" s="10">
        <v>69.02</v>
      </c>
      <c r="O18" s="10">
        <v>0</v>
      </c>
      <c r="P18" s="10">
        <f>SUM(K18:O18)</f>
        <v>2687.9500000000003</v>
      </c>
      <c r="Q18" s="12">
        <f>J18-P18</f>
        <v>4629.909999999998</v>
      </c>
      <c r="R18" s="9"/>
    </row>
    <row r="19" spans="1:18" ht="15.75" thickBot="1" x14ac:dyDescent="0.3">
      <c r="A19" s="7" t="s">
        <v>23</v>
      </c>
      <c r="B19" s="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3"/>
      <c r="R19" s="9"/>
    </row>
    <row r="20" spans="1:18" ht="15.75" thickTop="1" x14ac:dyDescent="0.25">
      <c r="A20" s="8" t="s">
        <v>24</v>
      </c>
      <c r="B20" s="3"/>
      <c r="C20" s="10">
        <v>2060.9899999999998</v>
      </c>
      <c r="D20" s="10">
        <v>0</v>
      </c>
      <c r="E20" s="10">
        <v>0</v>
      </c>
      <c r="F20" s="10">
        <v>61.83</v>
      </c>
      <c r="G20" s="10">
        <f>770+308+401.1</f>
        <v>1479.1</v>
      </c>
      <c r="H20" s="10">
        <v>0</v>
      </c>
      <c r="I20" s="10">
        <v>0</v>
      </c>
      <c r="J20" s="10">
        <f>SUM(C20:I20)</f>
        <v>3601.9199999999996</v>
      </c>
      <c r="K20" s="10">
        <v>270.23</v>
      </c>
      <c r="L20" s="10">
        <v>0</v>
      </c>
      <c r="M20" s="10">
        <f>1+800</f>
        <v>801</v>
      </c>
      <c r="N20" s="10">
        <v>9.02</v>
      </c>
      <c r="O20" s="10">
        <v>0</v>
      </c>
      <c r="P20" s="10">
        <f>SUM(K20:O20)</f>
        <v>1080.25</v>
      </c>
      <c r="Q20" s="12">
        <f>J20-P20</f>
        <v>2521.6699999999996</v>
      </c>
      <c r="R20" s="9"/>
    </row>
    <row r="21" spans="1:18" ht="15.75" thickBot="1" x14ac:dyDescent="0.3">
      <c r="A21" s="7" t="s">
        <v>25</v>
      </c>
      <c r="B21" s="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3"/>
      <c r="R21" s="9"/>
    </row>
    <row r="22" spans="1:18" ht="15.75" thickTop="1" x14ac:dyDescent="0.25">
      <c r="A22" s="8" t="s">
        <v>26</v>
      </c>
      <c r="B22" s="3"/>
      <c r="C22" s="10">
        <v>2517.77</v>
      </c>
      <c r="D22" s="10">
        <v>0</v>
      </c>
      <c r="E22" s="10">
        <v>0</v>
      </c>
      <c r="F22" s="10">
        <v>0</v>
      </c>
      <c r="G22" s="10">
        <f>770+132+512.59</f>
        <v>1414.5900000000001</v>
      </c>
      <c r="H22" s="10">
        <f>550+250</f>
        <v>800</v>
      </c>
      <c r="I22" s="10">
        <v>0</v>
      </c>
      <c r="J22" s="10">
        <f>SUM(C22:I22)</f>
        <v>4732.3600000000006</v>
      </c>
      <c r="K22" s="10">
        <v>364.95</v>
      </c>
      <c r="L22" s="10">
        <v>88.12</v>
      </c>
      <c r="M22" s="10">
        <f>1+200</f>
        <v>201</v>
      </c>
      <c r="N22" s="10">
        <v>0</v>
      </c>
      <c r="O22" s="10">
        <v>0</v>
      </c>
      <c r="P22" s="10">
        <f>SUM(K22:O22)</f>
        <v>654.06999999999994</v>
      </c>
      <c r="Q22" s="12">
        <f>J22-P22</f>
        <v>4078.2900000000009</v>
      </c>
      <c r="R22" s="9"/>
    </row>
    <row r="23" spans="1:18" ht="15.75" thickBot="1" x14ac:dyDescent="0.3">
      <c r="A23" s="7" t="s">
        <v>42</v>
      </c>
      <c r="B23" s="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3"/>
      <c r="R23" s="9"/>
    </row>
    <row r="24" spans="1:18" ht="15.75" thickTop="1" x14ac:dyDescent="0.25">
      <c r="A24" s="8" t="s">
        <v>27</v>
      </c>
      <c r="B24" s="3"/>
      <c r="C24" s="10">
        <v>2329.17</v>
      </c>
      <c r="D24" s="10">
        <v>0</v>
      </c>
      <c r="E24" s="10">
        <v>0</v>
      </c>
      <c r="F24" s="10">
        <v>69.88</v>
      </c>
      <c r="G24" s="10">
        <f>770+132+443.8</f>
        <v>1345.8</v>
      </c>
      <c r="H24" s="10">
        <v>0</v>
      </c>
      <c r="I24" s="10">
        <v>0</v>
      </c>
      <c r="J24" s="10">
        <f>SUM(C24:I24)</f>
        <v>3744.8500000000004</v>
      </c>
      <c r="K24" s="10">
        <v>207.29</v>
      </c>
      <c r="L24" s="10">
        <v>14.39</v>
      </c>
      <c r="M24" s="10">
        <f>1+400</f>
        <v>401</v>
      </c>
      <c r="N24" s="10">
        <v>95.88</v>
      </c>
      <c r="O24" s="10">
        <v>0</v>
      </c>
      <c r="P24" s="10">
        <f>SUM(K24:O24)</f>
        <v>718.56000000000006</v>
      </c>
      <c r="Q24" s="12">
        <f>J24-P24</f>
        <v>3026.2900000000004</v>
      </c>
      <c r="R24" s="9"/>
    </row>
    <row r="25" spans="1:18" ht="15.75" thickBot="1" x14ac:dyDescent="0.3">
      <c r="A25" s="7" t="s">
        <v>21</v>
      </c>
      <c r="B25" s="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3"/>
      <c r="R25" s="9"/>
    </row>
    <row r="26" spans="1:18" ht="15.75" thickTop="1" x14ac:dyDescent="0.25">
      <c r="A26" s="8" t="s">
        <v>28</v>
      </c>
      <c r="B26" s="3"/>
      <c r="C26" s="10">
        <v>5768.5</v>
      </c>
      <c r="D26" s="10">
        <v>0</v>
      </c>
      <c r="E26" s="10">
        <v>0</v>
      </c>
      <c r="F26" s="10">
        <v>980.65</v>
      </c>
      <c r="G26" s="10">
        <f>770+176+550.44</f>
        <v>1496.44</v>
      </c>
      <c r="H26" s="10">
        <v>1200</v>
      </c>
      <c r="I26" s="10">
        <v>0</v>
      </c>
      <c r="J26" s="10">
        <f>SUM(C26:I26)</f>
        <v>9445.59</v>
      </c>
      <c r="K26" s="10">
        <v>570.88</v>
      </c>
      <c r="L26" s="10">
        <v>1159.6600000000001</v>
      </c>
      <c r="M26" s="10">
        <v>1</v>
      </c>
      <c r="N26" s="10">
        <v>0</v>
      </c>
      <c r="O26" s="10">
        <v>0</v>
      </c>
      <c r="P26" s="10">
        <f>SUM(K26:O26)</f>
        <v>1731.54</v>
      </c>
      <c r="Q26" s="12">
        <f>J26-P26</f>
        <v>7714.05</v>
      </c>
      <c r="R26" s="9"/>
    </row>
    <row r="27" spans="1:18" ht="15.75" thickBot="1" x14ac:dyDescent="0.3">
      <c r="A27" s="7" t="s">
        <v>29</v>
      </c>
      <c r="B27" s="4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3"/>
      <c r="R27" s="9"/>
    </row>
    <row r="28" spans="1:18" ht="15.75" thickTop="1" x14ac:dyDescent="0.25">
      <c r="A28" s="8" t="s">
        <v>30</v>
      </c>
      <c r="B28" s="3"/>
      <c r="C28" s="10">
        <v>5035.54</v>
      </c>
      <c r="D28" s="10">
        <v>0</v>
      </c>
      <c r="E28" s="10">
        <v>0</v>
      </c>
      <c r="F28" s="10">
        <v>0</v>
      </c>
      <c r="G28" s="10">
        <f>770+184</f>
        <v>954</v>
      </c>
      <c r="H28" s="10">
        <v>0</v>
      </c>
      <c r="I28" s="10">
        <v>0</v>
      </c>
      <c r="J28" s="10">
        <f>SUM(C28:I28)</f>
        <v>5989.54</v>
      </c>
      <c r="K28" s="10">
        <v>553.91</v>
      </c>
      <c r="L28" s="10">
        <v>286.92</v>
      </c>
      <c r="M28" s="10">
        <v>1</v>
      </c>
      <c r="N28" s="10">
        <v>0</v>
      </c>
      <c r="O28" s="10">
        <v>0</v>
      </c>
      <c r="P28" s="10">
        <f>SUM(K28:O28)</f>
        <v>841.82999999999993</v>
      </c>
      <c r="Q28" s="12">
        <f>J28-P28</f>
        <v>5147.71</v>
      </c>
      <c r="R28" s="9"/>
    </row>
    <row r="29" spans="1:18" ht="15.75" thickBot="1" x14ac:dyDescent="0.3">
      <c r="A29" s="7" t="s">
        <v>31</v>
      </c>
      <c r="B29" s="4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3"/>
      <c r="R29" s="9"/>
    </row>
    <row r="30" spans="1:18" ht="15.75" thickTop="1" x14ac:dyDescent="0.25">
      <c r="A30" s="8" t="s">
        <v>59</v>
      </c>
      <c r="B30" s="3"/>
      <c r="C30" s="10">
        <v>5049</v>
      </c>
      <c r="D30" s="10">
        <v>0</v>
      </c>
      <c r="E30" s="10">
        <v>0</v>
      </c>
      <c r="F30" s="10">
        <v>0</v>
      </c>
      <c r="G30" s="10">
        <f>385+88+765.06</f>
        <v>1238.06</v>
      </c>
      <c r="H30" s="10">
        <v>0</v>
      </c>
      <c r="I30" s="10">
        <v>0</v>
      </c>
      <c r="J30" s="10">
        <f>SUM(C30:I30)</f>
        <v>6287.0599999999995</v>
      </c>
      <c r="K30" s="10">
        <v>555.39</v>
      </c>
      <c r="L30" s="10">
        <v>289.62</v>
      </c>
      <c r="M30" s="10">
        <v>1</v>
      </c>
      <c r="N30" s="10">
        <v>0</v>
      </c>
      <c r="O30" s="10">
        <v>0</v>
      </c>
      <c r="P30" s="10">
        <f>SUM(K30:O30)</f>
        <v>846.01</v>
      </c>
      <c r="Q30" s="12">
        <f>J30-P30</f>
        <v>5441.0499999999993</v>
      </c>
      <c r="R30" s="9"/>
    </row>
    <row r="31" spans="1:18" ht="15.75" thickBot="1" x14ac:dyDescent="0.3">
      <c r="A31" s="7" t="s">
        <v>60</v>
      </c>
      <c r="B31" s="4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3"/>
      <c r="R31" s="9"/>
    </row>
    <row r="32" spans="1:18" ht="15.75" thickTop="1" x14ac:dyDescent="0.25">
      <c r="A32" s="8" t="s">
        <v>65</v>
      </c>
      <c r="B32" s="3"/>
      <c r="C32" s="10">
        <v>2500</v>
      </c>
      <c r="D32" s="10">
        <v>0</v>
      </c>
      <c r="E32" s="10">
        <v>0</v>
      </c>
      <c r="F32" s="10">
        <v>0</v>
      </c>
      <c r="G32" s="10">
        <f>770+176</f>
        <v>946</v>
      </c>
      <c r="H32" s="10">
        <v>0</v>
      </c>
      <c r="I32" s="10">
        <v>0</v>
      </c>
      <c r="J32" s="10">
        <f>SUM(C32:I32)</f>
        <v>3446</v>
      </c>
      <c r="K32" s="10">
        <v>225</v>
      </c>
      <c r="L32" s="10">
        <v>27.83</v>
      </c>
      <c r="M32" s="10">
        <v>1</v>
      </c>
      <c r="N32" s="10">
        <v>0</v>
      </c>
      <c r="O32" s="10">
        <v>0</v>
      </c>
      <c r="P32" s="10">
        <f>SUM(K32:O32)</f>
        <v>253.82999999999998</v>
      </c>
      <c r="Q32" s="12">
        <f>J32-P32</f>
        <v>3192.17</v>
      </c>
      <c r="R32" s="9"/>
    </row>
    <row r="33" spans="1:18" ht="15.75" thickBot="1" x14ac:dyDescent="0.3">
      <c r="A33" s="7" t="s">
        <v>34</v>
      </c>
      <c r="B33" s="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3"/>
      <c r="R33" s="9"/>
    </row>
    <row r="34" spans="1:18" ht="15.75" thickTop="1" x14ac:dyDescent="0.25">
      <c r="A34" s="8" t="s">
        <v>32</v>
      </c>
      <c r="B34" s="3"/>
      <c r="C34" s="10">
        <v>4028.43</v>
      </c>
      <c r="D34" s="10">
        <v>0</v>
      </c>
      <c r="E34" s="10">
        <v>0</v>
      </c>
      <c r="F34" s="10">
        <v>0</v>
      </c>
      <c r="G34" s="10">
        <f>770+176</f>
        <v>946</v>
      </c>
      <c r="H34" s="10">
        <v>0</v>
      </c>
      <c r="I34" s="10">
        <v>0</v>
      </c>
      <c r="J34" s="10">
        <f>SUM(C34:I34)</f>
        <v>4974.43</v>
      </c>
      <c r="K34" s="10">
        <v>443.13</v>
      </c>
      <c r="L34" s="10">
        <v>154.56</v>
      </c>
      <c r="M34" s="10">
        <f>1+1300</f>
        <v>1301</v>
      </c>
      <c r="N34" s="10">
        <v>0</v>
      </c>
      <c r="O34" s="10">
        <v>0</v>
      </c>
      <c r="P34" s="10">
        <f>SUM(K34:O34)</f>
        <v>1898.69</v>
      </c>
      <c r="Q34" s="12">
        <f>J34-P34</f>
        <v>3075.7400000000002</v>
      </c>
      <c r="R34" s="9"/>
    </row>
    <row r="35" spans="1:18" ht="15.75" thickBot="1" x14ac:dyDescent="0.3">
      <c r="A35" s="7" t="s">
        <v>31</v>
      </c>
      <c r="B35" s="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3"/>
      <c r="R35" s="9"/>
    </row>
    <row r="36" spans="1:18" ht="15.75" thickTop="1" x14ac:dyDescent="0.25">
      <c r="A36" s="8" t="s">
        <v>33</v>
      </c>
      <c r="B36" s="3"/>
      <c r="C36" s="10">
        <v>5664.98</v>
      </c>
      <c r="D36" s="10">
        <v>0</v>
      </c>
      <c r="E36" s="10">
        <v>0</v>
      </c>
      <c r="F36" s="10">
        <v>0</v>
      </c>
      <c r="G36" s="10">
        <f>385+66+401.1</f>
        <v>852.1</v>
      </c>
      <c r="H36" s="10">
        <v>0</v>
      </c>
      <c r="I36" s="10">
        <v>750</v>
      </c>
      <c r="J36" s="10">
        <f>SUM(C36:I36)</f>
        <v>7267.08</v>
      </c>
      <c r="K36" s="10">
        <v>570.88</v>
      </c>
      <c r="L36" s="10">
        <v>531.52</v>
      </c>
      <c r="M36" s="10">
        <v>1</v>
      </c>
      <c r="N36" s="10">
        <v>0</v>
      </c>
      <c r="O36" s="10">
        <v>750</v>
      </c>
      <c r="P36" s="10">
        <f>SUM(K36:O36)</f>
        <v>1853.4</v>
      </c>
      <c r="Q36" s="12">
        <f>J36-P36</f>
        <v>5413.68</v>
      </c>
      <c r="R36" s="9"/>
    </row>
    <row r="37" spans="1:18" ht="15.75" thickBot="1" x14ac:dyDescent="0.3">
      <c r="A37" s="7" t="s">
        <v>34</v>
      </c>
      <c r="B37" s="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3"/>
      <c r="R37" s="9"/>
    </row>
    <row r="38" spans="1:18" ht="15.75" thickTop="1" x14ac:dyDescent="0.25">
      <c r="A38" s="8" t="s">
        <v>58</v>
      </c>
      <c r="B38" s="3"/>
      <c r="C38" s="10">
        <v>2329.17</v>
      </c>
      <c r="D38" s="10">
        <v>0</v>
      </c>
      <c r="E38" s="10">
        <v>0</v>
      </c>
      <c r="F38" s="10">
        <v>46.58</v>
      </c>
      <c r="G38" s="10">
        <f>770+264+328.17</f>
        <v>1362.17</v>
      </c>
      <c r="H38" s="10">
        <v>1000</v>
      </c>
      <c r="I38" s="10">
        <v>0</v>
      </c>
      <c r="J38" s="10">
        <f>SUM(C38:I38)</f>
        <v>4737.92</v>
      </c>
      <c r="K38" s="10">
        <v>368.56</v>
      </c>
      <c r="L38" s="10">
        <v>92.49</v>
      </c>
      <c r="M38" s="10">
        <v>1</v>
      </c>
      <c r="N38" s="10">
        <v>25.23</v>
      </c>
      <c r="O38" s="10">
        <v>0</v>
      </c>
      <c r="P38" s="10">
        <f>SUM(K38:O38)</f>
        <v>487.28000000000003</v>
      </c>
      <c r="Q38" s="12">
        <f>J38-P38</f>
        <v>4250.6400000000003</v>
      </c>
      <c r="R38" s="9"/>
    </row>
    <row r="39" spans="1:18" ht="15.75" thickBot="1" x14ac:dyDescent="0.3">
      <c r="A39" s="7" t="s">
        <v>42</v>
      </c>
      <c r="B39" s="4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3"/>
      <c r="R39" s="9"/>
    </row>
    <row r="40" spans="1:18" ht="15.75" thickTop="1" x14ac:dyDescent="0.25">
      <c r="A40" s="8" t="s">
        <v>35</v>
      </c>
      <c r="B40" s="3"/>
      <c r="C40" s="10">
        <v>2329.17</v>
      </c>
      <c r="D40" s="10">
        <v>0</v>
      </c>
      <c r="E40" s="10">
        <v>0</v>
      </c>
      <c r="F40" s="10">
        <v>69.88</v>
      </c>
      <c r="G40" s="10">
        <f>770+64+465.64</f>
        <v>1299.6399999999999</v>
      </c>
      <c r="H40" s="10">
        <v>0</v>
      </c>
      <c r="I40" s="10">
        <v>0</v>
      </c>
      <c r="J40" s="10">
        <f>SUM(C40:I40)</f>
        <v>3698.69</v>
      </c>
      <c r="K40" s="10">
        <v>215.91</v>
      </c>
      <c r="L40" s="10">
        <v>0</v>
      </c>
      <c r="M40" s="10">
        <f>1+931.67</f>
        <v>932.67</v>
      </c>
      <c r="N40" s="10">
        <v>0</v>
      </c>
      <c r="O40" s="10">
        <v>0</v>
      </c>
      <c r="P40" s="10">
        <f>SUM(K40:O40)</f>
        <v>1148.58</v>
      </c>
      <c r="Q40" s="12">
        <f>J40-P40</f>
        <v>2550.11</v>
      </c>
      <c r="R40" s="9"/>
    </row>
    <row r="41" spans="1:18" ht="15.75" thickBot="1" x14ac:dyDescent="0.3">
      <c r="A41" s="7" t="s">
        <v>36</v>
      </c>
      <c r="B41" s="4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3"/>
      <c r="R41" s="9"/>
    </row>
    <row r="42" spans="1:18" ht="15.75" thickTop="1" x14ac:dyDescent="0.25">
      <c r="A42" s="8" t="s">
        <v>37</v>
      </c>
      <c r="B42" s="3"/>
      <c r="C42" s="10">
        <v>4375.47</v>
      </c>
      <c r="D42" s="10">
        <v>0</v>
      </c>
      <c r="E42" s="10">
        <v>0</v>
      </c>
      <c r="F42" s="10">
        <v>131.26</v>
      </c>
      <c r="G42" s="10">
        <f>770+176+564.01</f>
        <v>1510.01</v>
      </c>
      <c r="H42" s="10">
        <v>0</v>
      </c>
      <c r="I42" s="10">
        <v>0</v>
      </c>
      <c r="J42" s="10">
        <f>SUM(C42:I42)</f>
        <v>6016.7400000000007</v>
      </c>
      <c r="K42" s="10">
        <v>495.74</v>
      </c>
      <c r="L42" s="10">
        <v>266.33999999999997</v>
      </c>
      <c r="M42" s="10">
        <v>1</v>
      </c>
      <c r="N42" s="10">
        <v>0</v>
      </c>
      <c r="O42" s="10">
        <v>0</v>
      </c>
      <c r="P42" s="10">
        <f>SUM(K42:O42)</f>
        <v>763.07999999999993</v>
      </c>
      <c r="Q42" s="12">
        <f>J42-P42</f>
        <v>5253.6600000000008</v>
      </c>
      <c r="R42" s="9"/>
    </row>
    <row r="43" spans="1:18" ht="15.75" thickBot="1" x14ac:dyDescent="0.3">
      <c r="A43" s="7" t="s">
        <v>38</v>
      </c>
      <c r="B43" s="4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3"/>
      <c r="R43" s="9"/>
    </row>
    <row r="44" spans="1:18" ht="15.75" thickTop="1" x14ac:dyDescent="0.25">
      <c r="A44" s="8" t="s">
        <v>39</v>
      </c>
      <c r="B44" s="3"/>
      <c r="C44" s="10">
        <v>2836.71</v>
      </c>
      <c r="D44" s="10">
        <v>0</v>
      </c>
      <c r="E44" s="10">
        <v>0</v>
      </c>
      <c r="F44" s="10">
        <v>85.1</v>
      </c>
      <c r="G44" s="10">
        <f>770+184+447.1</f>
        <v>1401.1</v>
      </c>
      <c r="H44" s="10">
        <v>1666.67</v>
      </c>
      <c r="I44" s="10">
        <v>0</v>
      </c>
      <c r="J44" s="10">
        <f>SUM(C44:I44)</f>
        <v>5989.58</v>
      </c>
      <c r="K44" s="10">
        <v>503.36</v>
      </c>
      <c r="L44" s="10">
        <v>280.20999999999998</v>
      </c>
      <c r="M44" s="10">
        <v>1</v>
      </c>
      <c r="N44" s="10">
        <v>12.48</v>
      </c>
      <c r="O44" s="10">
        <v>0</v>
      </c>
      <c r="P44" s="10">
        <f>SUM(K44:O44)</f>
        <v>797.05</v>
      </c>
      <c r="Q44" s="12">
        <f>J44-P44</f>
        <v>5192.53</v>
      </c>
      <c r="R44" s="9"/>
    </row>
    <row r="45" spans="1:18" ht="15.75" thickBot="1" x14ac:dyDescent="0.3">
      <c r="A45" s="7" t="s">
        <v>40</v>
      </c>
      <c r="B45" s="4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3"/>
      <c r="R45" s="9"/>
    </row>
    <row r="46" spans="1:18" ht="15.75" thickTop="1" x14ac:dyDescent="0.25">
      <c r="A46" s="8" t="s">
        <v>41</v>
      </c>
      <c r="B46" s="3"/>
      <c r="C46" s="10">
        <v>3741.65</v>
      </c>
      <c r="D46" s="10">
        <v>92.05</v>
      </c>
      <c r="E46" s="10">
        <f>83.61+358.22</f>
        <v>441.83000000000004</v>
      </c>
      <c r="F46" s="10">
        <v>336.75</v>
      </c>
      <c r="G46" s="10">
        <f>770+184+550.44</f>
        <v>1504.44</v>
      </c>
      <c r="H46" s="10">
        <v>0</v>
      </c>
      <c r="I46" s="10">
        <v>0</v>
      </c>
      <c r="J46" s="10">
        <f>SUM(C46:I46)</f>
        <v>6116.7200000000012</v>
      </c>
      <c r="K46" s="10">
        <v>507.35</v>
      </c>
      <c r="L46" s="10">
        <v>287.48</v>
      </c>
      <c r="M46" s="10">
        <v>1</v>
      </c>
      <c r="N46" s="10">
        <v>0</v>
      </c>
      <c r="O46" s="10">
        <v>0</v>
      </c>
      <c r="P46" s="10">
        <f>SUM(K46:O46)</f>
        <v>795.83</v>
      </c>
      <c r="Q46" s="12">
        <f>J46-P46</f>
        <v>5320.8900000000012</v>
      </c>
      <c r="R46" s="9"/>
    </row>
    <row r="47" spans="1:18" ht="15.75" thickBot="1" x14ac:dyDescent="0.3">
      <c r="A47" s="7" t="s">
        <v>61</v>
      </c>
      <c r="B47" s="4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3"/>
      <c r="R47" s="9"/>
    </row>
    <row r="48" spans="1:18" ht="15.75" thickTop="1" x14ac:dyDescent="0.25">
      <c r="A48" s="8" t="s">
        <v>43</v>
      </c>
      <c r="B48" s="3"/>
      <c r="C48" s="10">
        <v>1416.24</v>
      </c>
      <c r="D48" s="10">
        <v>0</v>
      </c>
      <c r="E48" s="10">
        <v>0</v>
      </c>
      <c r="F48" s="10">
        <v>28.32</v>
      </c>
      <c r="G48" s="10">
        <f>770+176+328.17</f>
        <v>1274.17</v>
      </c>
      <c r="H48" s="10">
        <v>458.33</v>
      </c>
      <c r="I48" s="10">
        <v>0</v>
      </c>
      <c r="J48" s="10">
        <f>SUM(C48:I48)</f>
        <v>3177.06</v>
      </c>
      <c r="K48" s="10">
        <v>171.26</v>
      </c>
      <c r="L48" s="10">
        <v>0</v>
      </c>
      <c r="M48" s="10">
        <f>1+400</f>
        <v>401</v>
      </c>
      <c r="N48" s="10">
        <v>0</v>
      </c>
      <c r="O48" s="10">
        <v>0</v>
      </c>
      <c r="P48" s="10">
        <f>SUM(K48:O48)</f>
        <v>572.26</v>
      </c>
      <c r="Q48" s="12">
        <f>J48-P48</f>
        <v>2604.8000000000002</v>
      </c>
      <c r="R48" s="9"/>
    </row>
    <row r="49" spans="1:18" ht="15.75" thickBot="1" x14ac:dyDescent="0.3">
      <c r="A49" s="7" t="s">
        <v>44</v>
      </c>
      <c r="B49" s="4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3"/>
      <c r="R49" s="9"/>
    </row>
    <row r="50" spans="1:18" ht="15.75" thickTop="1" x14ac:dyDescent="0.25">
      <c r="A50" s="8" t="s">
        <v>66</v>
      </c>
      <c r="B50" s="3"/>
      <c r="C50" s="10">
        <v>1750</v>
      </c>
      <c r="D50" s="10">
        <v>0</v>
      </c>
      <c r="E50" s="10">
        <v>0</v>
      </c>
      <c r="F50" s="10">
        <v>0</v>
      </c>
      <c r="G50" s="10">
        <f>770+176+328.17</f>
        <v>1274.17</v>
      </c>
      <c r="H50" s="10">
        <v>0</v>
      </c>
      <c r="I50" s="10">
        <v>0</v>
      </c>
      <c r="J50" s="10">
        <f>SUM(C50:I50)</f>
        <v>3024.17</v>
      </c>
      <c r="K50" s="10">
        <v>157.5</v>
      </c>
      <c r="L50" s="10">
        <v>0</v>
      </c>
      <c r="M50" s="10">
        <v>1</v>
      </c>
      <c r="N50" s="10">
        <v>0</v>
      </c>
      <c r="O50" s="10">
        <v>0</v>
      </c>
      <c r="P50" s="10">
        <f>SUM(K50:O50)</f>
        <v>158.5</v>
      </c>
      <c r="Q50" s="12">
        <f>J50-P50</f>
        <v>2865.67</v>
      </c>
      <c r="R50" s="9"/>
    </row>
    <row r="51" spans="1:18" ht="15.75" thickBot="1" x14ac:dyDescent="0.3">
      <c r="A51" s="7" t="s">
        <v>34</v>
      </c>
      <c r="B51" s="4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3"/>
      <c r="R51" s="9"/>
    </row>
    <row r="52" spans="1:18" ht="15.75" thickTop="1" x14ac:dyDescent="0.25">
      <c r="A52" s="8" t="s">
        <v>45</v>
      </c>
      <c r="B52" s="3"/>
      <c r="C52" s="10">
        <v>7293</v>
      </c>
      <c r="D52" s="10">
        <v>0</v>
      </c>
      <c r="E52" s="10">
        <v>0</v>
      </c>
      <c r="F52" s="10">
        <v>0</v>
      </c>
      <c r="G52" s="10">
        <f>770+176+328.17</f>
        <v>1274.17</v>
      </c>
      <c r="H52" s="10">
        <v>200</v>
      </c>
      <c r="I52" s="10">
        <v>0</v>
      </c>
      <c r="J52" s="10">
        <f>SUM(C52:I52)</f>
        <v>8767.17</v>
      </c>
      <c r="K52" s="10">
        <v>570.88</v>
      </c>
      <c r="L52" s="10">
        <v>1034.22</v>
      </c>
      <c r="M52" s="10">
        <f>1+300</f>
        <v>301</v>
      </c>
      <c r="N52" s="10">
        <v>0</v>
      </c>
      <c r="O52" s="10">
        <v>0</v>
      </c>
      <c r="P52" s="10">
        <f>SUM(K52:O52)</f>
        <v>1906.1</v>
      </c>
      <c r="Q52" s="12">
        <f>J52-P52</f>
        <v>6861.07</v>
      </c>
      <c r="R52" s="9"/>
    </row>
    <row r="53" spans="1:18" ht="15.75" thickBot="1" x14ac:dyDescent="0.3">
      <c r="A53" s="7" t="s">
        <v>15</v>
      </c>
      <c r="B53" s="4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3"/>
      <c r="R53" s="9"/>
    </row>
    <row r="54" spans="1:18" ht="15.75" thickTop="1" x14ac:dyDescent="0.25">
      <c r="A54" s="8" t="s">
        <v>46</v>
      </c>
      <c r="B54" s="3"/>
      <c r="C54" s="10">
        <v>1132.99</v>
      </c>
      <c r="D54" s="10">
        <v>0</v>
      </c>
      <c r="E54" s="10">
        <v>0</v>
      </c>
      <c r="F54" s="10">
        <v>33.99</v>
      </c>
      <c r="G54" s="10">
        <f>770+176+465.64</f>
        <v>1411.6399999999999</v>
      </c>
      <c r="H54" s="10">
        <v>0</v>
      </c>
      <c r="I54" s="10">
        <v>0</v>
      </c>
      <c r="J54" s="10">
        <f>SUM(C54:I54)</f>
        <v>2578.62</v>
      </c>
      <c r="K54" s="10">
        <v>111.67</v>
      </c>
      <c r="L54" s="10">
        <v>0</v>
      </c>
      <c r="M54" s="10">
        <f>1+679.8</f>
        <v>680.8</v>
      </c>
      <c r="N54" s="10">
        <v>11.9</v>
      </c>
      <c r="O54" s="10">
        <v>0</v>
      </c>
      <c r="P54" s="10">
        <f>SUM(K54:O54)</f>
        <v>804.36999999999989</v>
      </c>
      <c r="Q54" s="12">
        <f>J54-P54</f>
        <v>1774.25</v>
      </c>
      <c r="R54" s="9"/>
    </row>
    <row r="55" spans="1:18" ht="15.75" thickBot="1" x14ac:dyDescent="0.3">
      <c r="A55" s="7" t="s">
        <v>47</v>
      </c>
      <c r="B55" s="4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3"/>
      <c r="R55" s="9"/>
    </row>
    <row r="56" spans="1:18" ht="15.75" thickTop="1" x14ac:dyDescent="0.25">
      <c r="A56" s="8" t="s">
        <v>48</v>
      </c>
      <c r="B56" s="3"/>
      <c r="C56" s="10">
        <v>5768.5</v>
      </c>
      <c r="D56" s="10">
        <v>0</v>
      </c>
      <c r="E56" s="10">
        <v>0</v>
      </c>
      <c r="F56" s="10">
        <v>1153.7</v>
      </c>
      <c r="G56" s="10">
        <f>770+308+465.64</f>
        <v>1543.6399999999999</v>
      </c>
      <c r="H56" s="10">
        <v>0</v>
      </c>
      <c r="I56" s="10">
        <v>0</v>
      </c>
      <c r="J56" s="10">
        <f>SUM(C56:I56)</f>
        <v>8465.84</v>
      </c>
      <c r="K56" s="10">
        <v>570.88</v>
      </c>
      <c r="L56" s="10">
        <v>767.16</v>
      </c>
      <c r="M56" s="10">
        <f>1+2307.4</f>
        <v>2308.4</v>
      </c>
      <c r="N56" s="10">
        <v>21.15</v>
      </c>
      <c r="O56" s="10">
        <v>0</v>
      </c>
      <c r="P56" s="10">
        <f>SUM(K56:O56)</f>
        <v>3667.59</v>
      </c>
      <c r="Q56" s="12">
        <f>J56-P56</f>
        <v>4798.25</v>
      </c>
      <c r="R56" s="9"/>
    </row>
    <row r="57" spans="1:18" ht="15.75" thickBot="1" x14ac:dyDescent="0.3">
      <c r="A57" s="7" t="s">
        <v>49</v>
      </c>
      <c r="B57" s="4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3"/>
      <c r="R57" s="9"/>
    </row>
    <row r="58" spans="1:18" ht="15.75" thickTop="1" x14ac:dyDescent="0.25">
      <c r="A58" s="8" t="s">
        <v>62</v>
      </c>
      <c r="B58" s="3"/>
      <c r="C58" s="10">
        <v>13000</v>
      </c>
      <c r="D58" s="10">
        <v>0</v>
      </c>
      <c r="E58" s="10">
        <v>0</v>
      </c>
      <c r="F58" s="10">
        <v>0</v>
      </c>
      <c r="G58" s="10">
        <f>770+176</f>
        <v>946</v>
      </c>
      <c r="H58" s="10">
        <v>200</v>
      </c>
      <c r="I58" s="10">
        <v>0</v>
      </c>
      <c r="J58" s="10">
        <f>SUM(C58:I58)</f>
        <v>14146</v>
      </c>
      <c r="K58" s="10">
        <v>570.88</v>
      </c>
      <c r="L58" s="10">
        <v>2551.5100000000002</v>
      </c>
      <c r="M58" s="10">
        <v>1</v>
      </c>
      <c r="N58" s="10">
        <v>0</v>
      </c>
      <c r="O58" s="10">
        <v>0</v>
      </c>
      <c r="P58" s="10">
        <f>SUM(K58:O58)</f>
        <v>3123.3900000000003</v>
      </c>
      <c r="Q58" s="12">
        <f>J58-P58</f>
        <v>11022.61</v>
      </c>
      <c r="R58" s="9"/>
    </row>
    <row r="59" spans="1:18" ht="15.75" thickBot="1" x14ac:dyDescent="0.3">
      <c r="A59" s="7" t="s">
        <v>19</v>
      </c>
      <c r="B59" s="4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3"/>
      <c r="R59" s="9"/>
    </row>
    <row r="60" spans="1:18" ht="15.75" thickTop="1" x14ac:dyDescent="0.25">
      <c r="A60" s="8" t="s">
        <v>50</v>
      </c>
      <c r="B60" s="3"/>
      <c r="C60" s="10">
        <v>0</v>
      </c>
      <c r="D60" s="10">
        <v>0</v>
      </c>
      <c r="E60" s="10">
        <v>0</v>
      </c>
      <c r="F60" s="10">
        <v>0</v>
      </c>
      <c r="G60" s="10">
        <v>401.1</v>
      </c>
      <c r="H60" s="10">
        <v>0</v>
      </c>
      <c r="I60" s="10">
        <v>0</v>
      </c>
      <c r="J60" s="10">
        <f>SUM(C60:I60)</f>
        <v>401.1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f>SUM(K60:O60)</f>
        <v>0</v>
      </c>
      <c r="Q60" s="12">
        <f>J60-P60</f>
        <v>401.1</v>
      </c>
      <c r="R60" s="9"/>
    </row>
    <row r="61" spans="1:18" ht="15.75" thickBot="1" x14ac:dyDescent="0.3">
      <c r="A61" s="7" t="s">
        <v>47</v>
      </c>
      <c r="B61" s="4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3"/>
      <c r="R61" s="9"/>
    </row>
    <row r="62" spans="1:18" ht="15.75" thickTop="1" x14ac:dyDescent="0.25"/>
  </sheetData>
  <mergeCells count="436">
    <mergeCell ref="N32:N33"/>
    <mergeCell ref="O32:O33"/>
    <mergeCell ref="P32:P33"/>
    <mergeCell ref="Q32:Q33"/>
    <mergeCell ref="M46:M47"/>
    <mergeCell ref="N46:N47"/>
    <mergeCell ref="O46:O47"/>
    <mergeCell ref="P46:P47"/>
    <mergeCell ref="Q46:Q47"/>
    <mergeCell ref="M42:M43"/>
    <mergeCell ref="N42:N43"/>
    <mergeCell ref="O42:O43"/>
    <mergeCell ref="P42:P43"/>
    <mergeCell ref="Q42:Q43"/>
    <mergeCell ref="P44:P45"/>
    <mergeCell ref="I32:I33"/>
    <mergeCell ref="J32:J33"/>
    <mergeCell ref="K32:K33"/>
    <mergeCell ref="L32:L33"/>
    <mergeCell ref="N60:N61"/>
    <mergeCell ref="O60:O61"/>
    <mergeCell ref="P60:P61"/>
    <mergeCell ref="I58:I59"/>
    <mergeCell ref="J58:J59"/>
    <mergeCell ref="K58:K59"/>
    <mergeCell ref="L58:L59"/>
    <mergeCell ref="M56:M57"/>
    <mergeCell ref="M60:M61"/>
    <mergeCell ref="N56:N57"/>
    <mergeCell ref="O56:O57"/>
    <mergeCell ref="P56:P57"/>
    <mergeCell ref="I54:I55"/>
    <mergeCell ref="J54:J55"/>
    <mergeCell ref="K54:K55"/>
    <mergeCell ref="M52:M53"/>
    <mergeCell ref="L50:L51"/>
    <mergeCell ref="M50:M51"/>
    <mergeCell ref="N50:N51"/>
    <mergeCell ref="O50:O51"/>
    <mergeCell ref="Q60:Q61"/>
    <mergeCell ref="C32:C33"/>
    <mergeCell ref="D32:D33"/>
    <mergeCell ref="E32:E33"/>
    <mergeCell ref="F32:F33"/>
    <mergeCell ref="G32:G33"/>
    <mergeCell ref="H60:H61"/>
    <mergeCell ref="I60:I61"/>
    <mergeCell ref="J60:J61"/>
    <mergeCell ref="K60:K61"/>
    <mergeCell ref="L60:L61"/>
    <mergeCell ref="M58:M59"/>
    <mergeCell ref="N58:N59"/>
    <mergeCell ref="O58:O59"/>
    <mergeCell ref="P58:P59"/>
    <mergeCell ref="Q58:Q59"/>
    <mergeCell ref="C60:C61"/>
    <mergeCell ref="D60:D61"/>
    <mergeCell ref="E60:E61"/>
    <mergeCell ref="M32:M33"/>
    <mergeCell ref="F60:F61"/>
    <mergeCell ref="G60:G61"/>
    <mergeCell ref="H58:H59"/>
    <mergeCell ref="H32:H33"/>
    <mergeCell ref="C58:C59"/>
    <mergeCell ref="D58:D59"/>
    <mergeCell ref="E58:E59"/>
    <mergeCell ref="F58:F59"/>
    <mergeCell ref="G58:G59"/>
    <mergeCell ref="H56:H57"/>
    <mergeCell ref="I56:I57"/>
    <mergeCell ref="J56:J57"/>
    <mergeCell ref="K56:K57"/>
    <mergeCell ref="C56:C57"/>
    <mergeCell ref="D56:D57"/>
    <mergeCell ref="E56:E57"/>
    <mergeCell ref="F56:F57"/>
    <mergeCell ref="G56:G57"/>
    <mergeCell ref="M54:M55"/>
    <mergeCell ref="N54:N55"/>
    <mergeCell ref="O54:O55"/>
    <mergeCell ref="P54:P55"/>
    <mergeCell ref="Q54:Q55"/>
    <mergeCell ref="L54:L55"/>
    <mergeCell ref="C52:C53"/>
    <mergeCell ref="D52:D53"/>
    <mergeCell ref="Q56:Q57"/>
    <mergeCell ref="L56:L57"/>
    <mergeCell ref="H54:H55"/>
    <mergeCell ref="C54:C55"/>
    <mergeCell ref="D54:D55"/>
    <mergeCell ref="E54:E55"/>
    <mergeCell ref="F54:F55"/>
    <mergeCell ref="G54:G55"/>
    <mergeCell ref="H52:H53"/>
    <mergeCell ref="I52:I53"/>
    <mergeCell ref="J52:J53"/>
    <mergeCell ref="K52:K53"/>
    <mergeCell ref="C48:C49"/>
    <mergeCell ref="D48:D49"/>
    <mergeCell ref="E48:E49"/>
    <mergeCell ref="F48:F49"/>
    <mergeCell ref="G48:G49"/>
    <mergeCell ref="N52:N53"/>
    <mergeCell ref="O52:O53"/>
    <mergeCell ref="P52:P53"/>
    <mergeCell ref="Q52:Q53"/>
    <mergeCell ref="L52:L53"/>
    <mergeCell ref="P50:P51"/>
    <mergeCell ref="Q50:Q51"/>
    <mergeCell ref="P48:P49"/>
    <mergeCell ref="Q48:Q49"/>
    <mergeCell ref="C50:C51"/>
    <mergeCell ref="D50:D51"/>
    <mergeCell ref="E50:E51"/>
    <mergeCell ref="F50:F51"/>
    <mergeCell ref="G50:G51"/>
    <mergeCell ref="H50:H51"/>
    <mergeCell ref="I50:I51"/>
    <mergeCell ref="J50:J51"/>
    <mergeCell ref="K50:K51"/>
    <mergeCell ref="L46:L47"/>
    <mergeCell ref="M48:M49"/>
    <mergeCell ref="N48:N49"/>
    <mergeCell ref="O48:O49"/>
    <mergeCell ref="L48:L49"/>
    <mergeCell ref="E52:E53"/>
    <mergeCell ref="F52:F53"/>
    <mergeCell ref="G52:G53"/>
    <mergeCell ref="H48:H49"/>
    <mergeCell ref="I48:I49"/>
    <mergeCell ref="J48:J49"/>
    <mergeCell ref="K48:K49"/>
    <mergeCell ref="C46:C47"/>
    <mergeCell ref="D46:D47"/>
    <mergeCell ref="E46:E47"/>
    <mergeCell ref="F46:F47"/>
    <mergeCell ref="G46:G47"/>
    <mergeCell ref="H44:H45"/>
    <mergeCell ref="I44:I45"/>
    <mergeCell ref="J44:J45"/>
    <mergeCell ref="K44:K45"/>
    <mergeCell ref="C44:C45"/>
    <mergeCell ref="D44:D45"/>
    <mergeCell ref="E44:E45"/>
    <mergeCell ref="F44:F45"/>
    <mergeCell ref="G44:G45"/>
    <mergeCell ref="H46:H47"/>
    <mergeCell ref="I46:I47"/>
    <mergeCell ref="J46:J47"/>
    <mergeCell ref="K46:K47"/>
    <mergeCell ref="Q44:Q45"/>
    <mergeCell ref="L44:L45"/>
    <mergeCell ref="C42:C43"/>
    <mergeCell ref="D42:D43"/>
    <mergeCell ref="E42:E43"/>
    <mergeCell ref="F42:F43"/>
    <mergeCell ref="G42:G43"/>
    <mergeCell ref="H40:H41"/>
    <mergeCell ref="I40:I41"/>
    <mergeCell ref="J40:J41"/>
    <mergeCell ref="K40:K41"/>
    <mergeCell ref="H42:H43"/>
    <mergeCell ref="I42:I43"/>
    <mergeCell ref="J42:J43"/>
    <mergeCell ref="K42:K43"/>
    <mergeCell ref="L42:L43"/>
    <mergeCell ref="M44:M45"/>
    <mergeCell ref="N44:N45"/>
    <mergeCell ref="O44:O45"/>
    <mergeCell ref="N38:N39"/>
    <mergeCell ref="O38:O39"/>
    <mergeCell ref="P38:P39"/>
    <mergeCell ref="Q38:Q39"/>
    <mergeCell ref="C40:C41"/>
    <mergeCell ref="D40:D41"/>
    <mergeCell ref="E40:E41"/>
    <mergeCell ref="F40:F41"/>
    <mergeCell ref="G40:G41"/>
    <mergeCell ref="H38:H39"/>
    <mergeCell ref="I38:I39"/>
    <mergeCell ref="J38:J39"/>
    <mergeCell ref="K38:K39"/>
    <mergeCell ref="L38:L39"/>
    <mergeCell ref="M40:M41"/>
    <mergeCell ref="N40:N41"/>
    <mergeCell ref="O40:O41"/>
    <mergeCell ref="P40:P41"/>
    <mergeCell ref="Q40:Q41"/>
    <mergeCell ref="L40:L41"/>
    <mergeCell ref="C38:C39"/>
    <mergeCell ref="D38:D39"/>
    <mergeCell ref="E38:E39"/>
    <mergeCell ref="F38:F39"/>
    <mergeCell ref="G38:G39"/>
    <mergeCell ref="H36:H37"/>
    <mergeCell ref="I36:I37"/>
    <mergeCell ref="J36:J37"/>
    <mergeCell ref="K36:K37"/>
    <mergeCell ref="M34:M35"/>
    <mergeCell ref="E34:E35"/>
    <mergeCell ref="F34:F35"/>
    <mergeCell ref="G34:G35"/>
    <mergeCell ref="M38:M39"/>
    <mergeCell ref="N34:N35"/>
    <mergeCell ref="O34:O35"/>
    <mergeCell ref="P34:P35"/>
    <mergeCell ref="Q34:Q35"/>
    <mergeCell ref="C36:C37"/>
    <mergeCell ref="D36:D37"/>
    <mergeCell ref="E36:E37"/>
    <mergeCell ref="F36:F37"/>
    <mergeCell ref="G36:G37"/>
    <mergeCell ref="H34:H35"/>
    <mergeCell ref="I34:I35"/>
    <mergeCell ref="J34:J35"/>
    <mergeCell ref="K34:K35"/>
    <mergeCell ref="L34:L35"/>
    <mergeCell ref="M36:M37"/>
    <mergeCell ref="N36:N37"/>
    <mergeCell ref="O36:O37"/>
    <mergeCell ref="P36:P37"/>
    <mergeCell ref="Q36:Q37"/>
    <mergeCell ref="L36:L37"/>
    <mergeCell ref="C34:C35"/>
    <mergeCell ref="D34:D35"/>
    <mergeCell ref="M28:M29"/>
    <mergeCell ref="N28:N29"/>
    <mergeCell ref="O28:O29"/>
    <mergeCell ref="P28:P29"/>
    <mergeCell ref="Q28:Q29"/>
    <mergeCell ref="L28:L29"/>
    <mergeCell ref="M30:M31"/>
    <mergeCell ref="N30:N31"/>
    <mergeCell ref="O30:O31"/>
    <mergeCell ref="P30:P31"/>
    <mergeCell ref="Q30:Q31"/>
    <mergeCell ref="L30:L31"/>
    <mergeCell ref="C30:C31"/>
    <mergeCell ref="D30:D31"/>
    <mergeCell ref="E30:E31"/>
    <mergeCell ref="F30:F31"/>
    <mergeCell ref="G30:G31"/>
    <mergeCell ref="H28:H29"/>
    <mergeCell ref="I28:I29"/>
    <mergeCell ref="J28:J29"/>
    <mergeCell ref="K28:K29"/>
    <mergeCell ref="C28:C29"/>
    <mergeCell ref="D28:D29"/>
    <mergeCell ref="E28:E29"/>
    <mergeCell ref="F28:F29"/>
    <mergeCell ref="G28:G29"/>
    <mergeCell ref="H30:H31"/>
    <mergeCell ref="I30:I31"/>
    <mergeCell ref="J30:J31"/>
    <mergeCell ref="K30:K31"/>
    <mergeCell ref="M24:M25"/>
    <mergeCell ref="N24:N25"/>
    <mergeCell ref="O24:O25"/>
    <mergeCell ref="P24:P25"/>
    <mergeCell ref="Q24:Q25"/>
    <mergeCell ref="L24:L25"/>
    <mergeCell ref="M26:M27"/>
    <mergeCell ref="N26:N27"/>
    <mergeCell ref="O26:O27"/>
    <mergeCell ref="P26:P27"/>
    <mergeCell ref="Q26:Q27"/>
    <mergeCell ref="L26:L27"/>
    <mergeCell ref="C26:C27"/>
    <mergeCell ref="D26:D27"/>
    <mergeCell ref="E26:E27"/>
    <mergeCell ref="F26:F27"/>
    <mergeCell ref="G26:G27"/>
    <mergeCell ref="H24:H25"/>
    <mergeCell ref="I24:I25"/>
    <mergeCell ref="J24:J25"/>
    <mergeCell ref="K24:K25"/>
    <mergeCell ref="C24:C25"/>
    <mergeCell ref="D24:D25"/>
    <mergeCell ref="E24:E25"/>
    <mergeCell ref="F24:F25"/>
    <mergeCell ref="G24:G25"/>
    <mergeCell ref="H26:H27"/>
    <mergeCell ref="I26:I27"/>
    <mergeCell ref="J26:J27"/>
    <mergeCell ref="K26:K27"/>
    <mergeCell ref="M20:M21"/>
    <mergeCell ref="N20:N21"/>
    <mergeCell ref="O20:O21"/>
    <mergeCell ref="P20:P21"/>
    <mergeCell ref="Q20:Q21"/>
    <mergeCell ref="L20:L21"/>
    <mergeCell ref="M22:M23"/>
    <mergeCell ref="N22:N23"/>
    <mergeCell ref="O22:O23"/>
    <mergeCell ref="P22:P23"/>
    <mergeCell ref="Q22:Q23"/>
    <mergeCell ref="L22:L23"/>
    <mergeCell ref="C22:C23"/>
    <mergeCell ref="D22:D23"/>
    <mergeCell ref="E22:E23"/>
    <mergeCell ref="F22:F23"/>
    <mergeCell ref="G22:G23"/>
    <mergeCell ref="H20:H21"/>
    <mergeCell ref="I20:I21"/>
    <mergeCell ref="J20:J21"/>
    <mergeCell ref="K20:K21"/>
    <mergeCell ref="C20:C21"/>
    <mergeCell ref="D20:D21"/>
    <mergeCell ref="E20:E21"/>
    <mergeCell ref="F20:F21"/>
    <mergeCell ref="G20:G21"/>
    <mergeCell ref="H22:H23"/>
    <mergeCell ref="I22:I23"/>
    <mergeCell ref="J22:J23"/>
    <mergeCell ref="K22:K23"/>
    <mergeCell ref="M16:M17"/>
    <mergeCell ref="N16:N17"/>
    <mergeCell ref="O16:O17"/>
    <mergeCell ref="P16:P17"/>
    <mergeCell ref="Q16:Q17"/>
    <mergeCell ref="L16:L17"/>
    <mergeCell ref="M18:M19"/>
    <mergeCell ref="N18:N19"/>
    <mergeCell ref="O18:O19"/>
    <mergeCell ref="P18:P19"/>
    <mergeCell ref="Q18:Q19"/>
    <mergeCell ref="L18:L19"/>
    <mergeCell ref="C18:C19"/>
    <mergeCell ref="D18:D19"/>
    <mergeCell ref="E18:E19"/>
    <mergeCell ref="F18:F19"/>
    <mergeCell ref="G18:G19"/>
    <mergeCell ref="H16:H17"/>
    <mergeCell ref="I16:I17"/>
    <mergeCell ref="J16:J17"/>
    <mergeCell ref="K16:K17"/>
    <mergeCell ref="C16:C17"/>
    <mergeCell ref="D16:D17"/>
    <mergeCell ref="E16:E17"/>
    <mergeCell ref="F16:F17"/>
    <mergeCell ref="G16:G17"/>
    <mergeCell ref="H18:H19"/>
    <mergeCell ref="I18:I19"/>
    <mergeCell ref="J18:J19"/>
    <mergeCell ref="K18:K19"/>
    <mergeCell ref="M12:M13"/>
    <mergeCell ref="N12:N13"/>
    <mergeCell ref="O12:O13"/>
    <mergeCell ref="P12:P13"/>
    <mergeCell ref="Q12:Q13"/>
    <mergeCell ref="L12:L13"/>
    <mergeCell ref="M14:M15"/>
    <mergeCell ref="N14:N15"/>
    <mergeCell ref="O14:O15"/>
    <mergeCell ref="P14:P15"/>
    <mergeCell ref="Q14:Q15"/>
    <mergeCell ref="L14:L15"/>
    <mergeCell ref="C14:C15"/>
    <mergeCell ref="D14:D15"/>
    <mergeCell ref="E14:E15"/>
    <mergeCell ref="F14:F15"/>
    <mergeCell ref="G14:G15"/>
    <mergeCell ref="H12:H13"/>
    <mergeCell ref="I12:I13"/>
    <mergeCell ref="J12:J13"/>
    <mergeCell ref="K12:K13"/>
    <mergeCell ref="C12:C13"/>
    <mergeCell ref="D12:D13"/>
    <mergeCell ref="E12:E13"/>
    <mergeCell ref="F12:F13"/>
    <mergeCell ref="G12:G13"/>
    <mergeCell ref="H14:H15"/>
    <mergeCell ref="I14:I15"/>
    <mergeCell ref="J14:J15"/>
    <mergeCell ref="K14:K15"/>
    <mergeCell ref="M8:M9"/>
    <mergeCell ref="N8:N9"/>
    <mergeCell ref="O8:O9"/>
    <mergeCell ref="P8:P9"/>
    <mergeCell ref="Q8:Q9"/>
    <mergeCell ref="L8:L9"/>
    <mergeCell ref="M10:M11"/>
    <mergeCell ref="N10:N11"/>
    <mergeCell ref="O10:O11"/>
    <mergeCell ref="P10:P11"/>
    <mergeCell ref="Q10:Q11"/>
    <mergeCell ref="L10:L11"/>
    <mergeCell ref="C10:C11"/>
    <mergeCell ref="D10:D11"/>
    <mergeCell ref="E10:E11"/>
    <mergeCell ref="F10:F11"/>
    <mergeCell ref="G10:G11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H10:H11"/>
    <mergeCell ref="I10:I11"/>
    <mergeCell ref="J10:J11"/>
    <mergeCell ref="K10:K11"/>
    <mergeCell ref="H6:H7"/>
    <mergeCell ref="I6:I7"/>
    <mergeCell ref="J6:J7"/>
    <mergeCell ref="K6:K7"/>
    <mergeCell ref="P4:P5"/>
    <mergeCell ref="Q4:Q5"/>
    <mergeCell ref="C6:C7"/>
    <mergeCell ref="D6:D7"/>
    <mergeCell ref="E6:E7"/>
    <mergeCell ref="F6:F7"/>
    <mergeCell ref="G6:G7"/>
    <mergeCell ref="H4:H5"/>
    <mergeCell ref="I4:I5"/>
    <mergeCell ref="J4:J5"/>
    <mergeCell ref="K4:K5"/>
    <mergeCell ref="L4:L5"/>
    <mergeCell ref="M6:M7"/>
    <mergeCell ref="N6:N7"/>
    <mergeCell ref="O6:O7"/>
    <mergeCell ref="P6:P7"/>
    <mergeCell ref="Q6:Q7"/>
    <mergeCell ref="L6:L7"/>
    <mergeCell ref="A4:B5"/>
    <mergeCell ref="C4:C5"/>
    <mergeCell ref="D4:D5"/>
    <mergeCell ref="E4:E5"/>
    <mergeCell ref="F4:F5"/>
    <mergeCell ref="G4:G5"/>
    <mergeCell ref="M4:M5"/>
    <mergeCell ref="N4:N5"/>
    <mergeCell ref="O4:O5"/>
  </mergeCells>
  <printOptions horizontalCentered="1" verticalCentered="1"/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02-2016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Tiago</dc:creator>
  <cp:lastModifiedBy>MARCOS ROBERTO</cp:lastModifiedBy>
  <cp:lastPrinted>2016-08-19T18:54:33Z</cp:lastPrinted>
  <dcterms:created xsi:type="dcterms:W3CDTF">2016-08-09T16:47:07Z</dcterms:created>
  <dcterms:modified xsi:type="dcterms:W3CDTF">2016-08-23T13:24:02Z</dcterms:modified>
</cp:coreProperties>
</file>