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2015\Folha de Pagamento 2015\"/>
    </mc:Choice>
  </mc:AlternateContent>
  <bookViews>
    <workbookView xWindow="0" yWindow="0" windowWidth="24000" windowHeight="9510" tabRatio="811"/>
  </bookViews>
  <sheets>
    <sheet name="08-2015" sheetId="19" r:id="rId1"/>
  </sheets>
  <calcPr calcId="171027"/>
</workbook>
</file>

<file path=xl/calcChain.xml><?xml version="1.0" encoding="utf-8"?>
<calcChain xmlns="http://schemas.openxmlformats.org/spreadsheetml/2006/main">
  <c r="M56" i="19" l="1"/>
  <c r="G56" i="19"/>
  <c r="M54" i="19"/>
  <c r="G54" i="19"/>
  <c r="M52" i="19"/>
  <c r="G52" i="19"/>
  <c r="G50" i="19"/>
  <c r="M48" i="19"/>
  <c r="G48" i="19"/>
  <c r="G46" i="19"/>
  <c r="G44" i="19"/>
  <c r="G42" i="19"/>
  <c r="M40" i="19"/>
  <c r="G40" i="19"/>
  <c r="M38" i="19"/>
  <c r="G38" i="19"/>
  <c r="M36" i="19"/>
  <c r="G36" i="19"/>
  <c r="M30" i="19"/>
  <c r="G30" i="19"/>
  <c r="G34" i="19"/>
  <c r="G32" i="19"/>
  <c r="M28" i="19"/>
  <c r="G28" i="19"/>
  <c r="M26" i="19"/>
  <c r="G26" i="19"/>
  <c r="G24" i="19"/>
  <c r="M22" i="19"/>
  <c r="G22" i="19"/>
  <c r="M20" i="19"/>
  <c r="G20" i="19"/>
  <c r="E20" i="19"/>
  <c r="M18" i="19"/>
  <c r="G18" i="19"/>
  <c r="G16" i="19"/>
  <c r="M14" i="19"/>
  <c r="H14" i="19"/>
  <c r="G14" i="19"/>
  <c r="M12" i="19"/>
  <c r="H12" i="19"/>
  <c r="G12" i="19"/>
  <c r="M10" i="19"/>
  <c r="G10" i="19"/>
  <c r="G8" i="19"/>
  <c r="J8" i="19" s="1"/>
  <c r="P8" i="19"/>
  <c r="M6" i="19"/>
  <c r="G6" i="19"/>
  <c r="C6" i="19"/>
  <c r="Q8" i="19" l="1"/>
  <c r="P56" i="19"/>
  <c r="J56" i="19"/>
  <c r="P54" i="19"/>
  <c r="J54" i="19"/>
  <c r="P52" i="19"/>
  <c r="J52" i="19"/>
  <c r="P50" i="19"/>
  <c r="J50" i="19"/>
  <c r="P48" i="19"/>
  <c r="J48" i="19"/>
  <c r="P46" i="19"/>
  <c r="J46" i="19"/>
  <c r="P44" i="19"/>
  <c r="J44" i="19"/>
  <c r="P42" i="19"/>
  <c r="J42" i="19"/>
  <c r="P40" i="19"/>
  <c r="J40" i="19"/>
  <c r="P38" i="19"/>
  <c r="J38" i="19"/>
  <c r="P36" i="19"/>
  <c r="J36" i="19"/>
  <c r="P34" i="19"/>
  <c r="J34" i="19"/>
  <c r="P32" i="19"/>
  <c r="J32" i="19"/>
  <c r="P30" i="19"/>
  <c r="J30" i="19"/>
  <c r="P28" i="19"/>
  <c r="J28" i="19"/>
  <c r="P26" i="19"/>
  <c r="J26" i="19"/>
  <c r="P24" i="19"/>
  <c r="J24" i="19"/>
  <c r="P22" i="19"/>
  <c r="J22" i="19"/>
  <c r="P20" i="19"/>
  <c r="J20" i="19"/>
  <c r="P18" i="19"/>
  <c r="J18" i="19"/>
  <c r="P16" i="19"/>
  <c r="J16" i="19"/>
  <c r="P14" i="19"/>
  <c r="J14" i="19"/>
  <c r="P12" i="19"/>
  <c r="J12" i="19"/>
  <c r="P10" i="19"/>
  <c r="J10" i="19"/>
  <c r="P6" i="19"/>
  <c r="J6" i="19"/>
  <c r="Q54" i="19" l="1"/>
  <c r="Q44" i="19"/>
  <c r="Q48" i="19"/>
  <c r="Q50" i="19"/>
  <c r="Q46" i="19"/>
  <c r="Q42" i="19"/>
  <c r="Q38" i="19"/>
  <c r="Q36" i="19"/>
  <c r="Q34" i="19"/>
  <c r="Q52" i="19"/>
  <c r="Q32" i="19"/>
  <c r="Q22" i="19"/>
  <c r="Q30" i="19"/>
  <c r="Q40" i="19"/>
  <c r="Q56" i="19"/>
  <c r="Q28" i="19"/>
  <c r="Q26" i="19"/>
  <c r="Q24" i="19"/>
  <c r="Q20" i="19"/>
  <c r="Q18" i="19"/>
  <c r="Q16" i="19"/>
  <c r="Q14" i="19"/>
  <c r="Q12" i="19"/>
  <c r="Q10" i="19"/>
  <c r="Q6" i="19"/>
</calcChain>
</file>

<file path=xl/sharedStrings.xml><?xml version="1.0" encoding="utf-8"?>
<sst xmlns="http://schemas.openxmlformats.org/spreadsheetml/2006/main" count="71" uniqueCount="65">
  <si>
    <t>Salário</t>
  </si>
  <si>
    <t>Gratificação</t>
  </si>
  <si>
    <t>INSS</t>
  </si>
  <si>
    <t>Agda Baez Gonzales</t>
  </si>
  <si>
    <t>Analista Jurídico Sênior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</si>
  <si>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</si>
  <si>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</si>
  <si>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</si>
  <si>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</si>
  <si>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</si>
  <si>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</si>
  <si>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</si>
  <si>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</si>
  <si>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Alessandra Caldas Eweron Moura</t>
  </si>
  <si>
    <t>Analista Contábil Pleno</t>
  </si>
  <si>
    <t>Advogada</t>
  </si>
  <si>
    <t>Ana Maria Queiroz Souza</t>
  </si>
  <si>
    <t>Ana Paula Aguiar Nery Azevedo</t>
  </si>
  <si>
    <t>Assistente Administrativo Pleno</t>
  </si>
  <si>
    <t>Assessor Jurídico</t>
  </si>
  <si>
    <t>Danuse Silva Pedrosa</t>
  </si>
  <si>
    <t>Assistente Administrativo Júnior</t>
  </si>
  <si>
    <t>David Santana Sena</t>
  </si>
  <si>
    <t>Analista Administrativo Júnior</t>
  </si>
  <si>
    <t>Eliete Fernandes da Costa Vidal</t>
  </si>
  <si>
    <t>Assistente Financeiro Pleno</t>
  </si>
  <si>
    <t>Elizângela Cândida Soares</t>
  </si>
  <si>
    <t>Francis Araújo Borges</t>
  </si>
  <si>
    <t>Hélida Elianaier Souza Gerber</t>
  </si>
  <si>
    <t>Coordenadora Executiva</t>
  </si>
  <si>
    <t>João Batista da Silva Júnior</t>
  </si>
  <si>
    <t>Assessor de Informática</t>
  </si>
  <si>
    <t>José Sales Pessoa Júnior</t>
  </si>
  <si>
    <t>Laércio Carlos Tomaz</t>
  </si>
  <si>
    <t>Assessor de Imprensa</t>
  </si>
  <si>
    <t>Luciana do Nascimento Campelo</t>
  </si>
  <si>
    <t>Assistente Financeiro Júnior</t>
  </si>
  <si>
    <t>Luciene Maria Prado</t>
  </si>
  <si>
    <t>Supervisora Fiscal</t>
  </si>
  <si>
    <t>Marcos Roberto Botelho de Albuquerque</t>
  </si>
  <si>
    <t>Coordenador Financeiro/Contábil</t>
  </si>
  <si>
    <t>Marilúcia Lopes Araujo</t>
  </si>
  <si>
    <t>Assessora de Diretoria</t>
  </si>
  <si>
    <t>Regiane Melo da Trindade</t>
  </si>
  <si>
    <t>Recepcionista</t>
  </si>
  <si>
    <t>Vanessa dos Santos Arruda</t>
  </si>
  <si>
    <t>Vanusa de Oliveira Souza Lima</t>
  </si>
  <si>
    <t>Serviços Gerais</t>
  </si>
  <si>
    <t>Vera Lúcia Barroso</t>
  </si>
  <si>
    <t>Analista Financeiro Sênior</t>
  </si>
  <si>
    <t>Victor Ferreira Cardoso Dias</t>
  </si>
  <si>
    <t>Faltas</t>
  </si>
  <si>
    <t>Descanso Semanal Remunerado</t>
  </si>
  <si>
    <t>Ananda Spindola Bastos</t>
  </si>
  <si>
    <t>Arquivista</t>
  </si>
  <si>
    <t>Diárias</t>
  </si>
  <si>
    <t>CONSELHO NACIONAL DE TÉCNICOS EM RADIOLOGIA</t>
  </si>
  <si>
    <t>IRRF</t>
  </si>
  <si>
    <t>Lorena Barbosa Vieira</t>
  </si>
  <si>
    <t>Jõao Raimundo Alves dos Santos</t>
  </si>
  <si>
    <t>Assessor Educacional</t>
  </si>
  <si>
    <t>Analista Administrativo e Eventos</t>
  </si>
  <si>
    <t>ANO: 2015</t>
  </si>
  <si>
    <t>MÊS: 08</t>
  </si>
  <si>
    <t xml:space="preserve">Alberto Jorge Santiago Cabral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</si>
</sst>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0" xfId="0" applyFont="1" applyBorder="1"/>
    <xf numFmtId="0" fontId="5" fillId="0" borderId="2" xfId="0" applyFont="1" applyBorder="1"/>
    <xf numFmtId="0" fontId="2" fillId="0" borderId="4" xfId="0" applyFont="1" applyBorder="1"/>
    <xf numFmtId="0" fontId="5" fillId="0" borderId="7" xfId="0" applyFont="1" applyBorder="1"/>
    <xf numFmtId="0" fontId="0" fillId="0" borderId="7" xfId="0" applyBorder="1"/>
    <xf numFmtId="0" fontId="4" fillId="0" borderId="0" xfId="0" applyFont="1" applyFill="1"/>
    <xf numFmtId="0" fontId="3" fillId="0" borderId="0" xfId="0" applyFont="1" applyFill="1" applyBorder="1"/>
    <xf numFmtId="0" fontId="0" fillId="0" borderId="0" xfId="0" applyFill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distributed"/>
    </xf>
    <xf numFmtId="0" fontId="5" fillId="0" borderId="1" xfId="0" applyFont="1" applyFill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Normal="100" workbookViewId="0">
      <selection activeCell="G16" sqref="G16:G17"/>
    </sheetView>
  </sheetViews>
  <sheetFormatPr defaultRowHeight="15" x14ac:dyDescent="0.25"/>
  <cols>
    <col min="2" max="2" width="23.85546875" customWidth="1"/>
    <col min="3" max="9" width="10.85546875" customWidth="1"/>
    <col min="10" max="10" width="10.85546875" style="12" customWidth="1"/>
    <col min="11" max="17" width="10.85546875" customWidth="1"/>
    <col min="18" max="18" width="2" customWidth="1"/>
  </cols>
  <sheetData>
    <row r="1" spans="1:21" x14ac:dyDescent="0.25">
      <c r="A1" s="2" t="s">
        <v>56</v>
      </c>
      <c r="B1" s="2"/>
      <c r="C1" s="2"/>
      <c r="D1" s="2"/>
      <c r="E1" s="1"/>
      <c r="F1" s="2"/>
      <c r="G1" s="1"/>
      <c r="H1" s="1"/>
      <c r="I1" s="1"/>
      <c r="J1" s="10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63</v>
      </c>
      <c r="B2" s="2" t="s">
        <v>62</v>
      </c>
      <c r="C2" s="2"/>
      <c r="D2" s="2"/>
      <c r="E2" s="1"/>
      <c r="F2" s="2"/>
      <c r="G2" s="1"/>
      <c r="H2" s="1"/>
      <c r="I2" s="1"/>
      <c r="J2" s="10"/>
      <c r="K2" s="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11"/>
      <c r="K3" s="5"/>
      <c r="L3" s="5"/>
      <c r="M3" s="5"/>
      <c r="N3" s="5"/>
      <c r="O3" s="5"/>
      <c r="P3" s="5"/>
      <c r="Q3" s="5"/>
    </row>
    <row r="4" spans="1:21" ht="15" customHeight="1" thickTop="1" x14ac:dyDescent="0.25">
      <c r="A4" s="21" t="s">
        <v>12</v>
      </c>
      <c r="B4" s="27"/>
      <c r="C4" s="19" t="s">
        <v>0</v>
      </c>
      <c r="D4" s="29" t="s">
        <v>52</v>
      </c>
      <c r="E4" s="19" t="s">
        <v>6</v>
      </c>
      <c r="F4" s="19" t="s">
        <v>5</v>
      </c>
      <c r="G4" s="25" t="s">
        <v>7</v>
      </c>
      <c r="H4" s="21" t="s">
        <v>1</v>
      </c>
      <c r="I4" s="19" t="s">
        <v>55</v>
      </c>
      <c r="J4" s="23" t="s">
        <v>8</v>
      </c>
      <c r="K4" s="19" t="s">
        <v>2</v>
      </c>
      <c r="L4" s="19" t="s">
        <v>57</v>
      </c>
      <c r="M4" s="25" t="s">
        <v>9</v>
      </c>
      <c r="N4" s="19" t="s">
        <v>51</v>
      </c>
      <c r="O4" s="19" t="s">
        <v>55</v>
      </c>
      <c r="P4" s="25" t="s">
        <v>10</v>
      </c>
      <c r="Q4" s="19" t="s">
        <v>11</v>
      </c>
    </row>
    <row r="5" spans="1:21" ht="36" customHeight="1" thickBot="1" x14ac:dyDescent="0.3">
      <c r="A5" s="20"/>
      <c r="B5" s="28"/>
      <c r="C5" s="22"/>
      <c r="D5" s="30"/>
      <c r="E5" s="22"/>
      <c r="F5" s="22"/>
      <c r="G5" s="26"/>
      <c r="H5" s="20"/>
      <c r="I5" s="22"/>
      <c r="J5" s="24"/>
      <c r="K5" s="22"/>
      <c r="L5" s="22"/>
      <c r="M5" s="26"/>
      <c r="N5" s="22"/>
      <c r="O5" s="22"/>
      <c r="P5" s="26"/>
      <c r="Q5" s="20"/>
      <c r="R5" s="9"/>
    </row>
    <row r="6" spans="1:21" ht="15.75" thickTop="1" x14ac:dyDescent="0.25">
      <c r="A6" s="6" t="s">
        <v>3</v>
      </c>
      <c r="B6" s="3"/>
      <c r="C6" s="13">
        <f>6497.36+1818.41</f>
        <v>8315.77</v>
      </c>
      <c r="D6" s="13">
        <v>4.91</v>
      </c>
      <c r="E6" s="13">
        <v>25.55</v>
      </c>
      <c r="F6" s="13">
        <v>974.6</v>
      </c>
      <c r="G6" s="13">
        <f>770+84</f>
        <v>854</v>
      </c>
      <c r="H6" s="13">
        <v>0</v>
      </c>
      <c r="I6" s="13">
        <v>0</v>
      </c>
      <c r="J6" s="17">
        <f>SUM(C6:I6)</f>
        <v>10174.83</v>
      </c>
      <c r="K6" s="13">
        <v>513.01</v>
      </c>
      <c r="L6" s="13">
        <v>1498.57</v>
      </c>
      <c r="M6" s="13">
        <f>2598.94+1+29.94</f>
        <v>2629.88</v>
      </c>
      <c r="N6" s="13">
        <v>7.58</v>
      </c>
      <c r="O6" s="13">
        <v>0</v>
      </c>
      <c r="P6" s="13">
        <f>SUM(K6:O6)</f>
        <v>4649.04</v>
      </c>
      <c r="Q6" s="15">
        <f>J6-P6</f>
        <v>5525.79</v>
      </c>
      <c r="R6" s="9"/>
    </row>
    <row r="7" spans="1:21" ht="15.75" thickBot="1" x14ac:dyDescent="0.3">
      <c r="A7" s="7" t="s">
        <v>4</v>
      </c>
      <c r="B7" s="4"/>
      <c r="C7" s="14"/>
      <c r="D7" s="14"/>
      <c r="E7" s="14"/>
      <c r="F7" s="14"/>
      <c r="G7" s="14"/>
      <c r="H7" s="14"/>
      <c r="I7" s="14"/>
      <c r="J7" s="18"/>
      <c r="K7" s="14"/>
      <c r="L7" s="14"/>
      <c r="M7" s="14"/>
      <c r="N7" s="14"/>
      <c r="O7" s="14"/>
      <c r="P7" s="14"/>
      <c r="Q7" s="16"/>
      <c r="R7" s="9"/>
    </row>
    <row r="8" spans="1:21" ht="15.75" thickTop="1" x14ac:dyDescent="0.25">
      <c r="A8" s="8" t="s">
        <v>64</v>
      </c>
      <c r="B8" s="3"/>
      <c r="C8" s="13">
        <v>15371.4</v>
      </c>
      <c r="D8" s="13">
        <v>0</v>
      </c>
      <c r="E8" s="13">
        <v>0</v>
      </c>
      <c r="F8" s="13">
        <v>0</v>
      </c>
      <c r="G8" s="13">
        <f>770+126</f>
        <v>896</v>
      </c>
      <c r="H8" s="13">
        <v>0</v>
      </c>
      <c r="I8" s="13">
        <v>0</v>
      </c>
      <c r="J8" s="17">
        <f>SUM(C8:I8)</f>
        <v>16267.4</v>
      </c>
      <c r="K8" s="13">
        <v>513.01</v>
      </c>
      <c r="L8" s="13">
        <v>3216.7</v>
      </c>
      <c r="M8" s="13">
        <v>1</v>
      </c>
      <c r="N8" s="13">
        <v>0</v>
      </c>
      <c r="O8" s="13">
        <v>0</v>
      </c>
      <c r="P8" s="13">
        <f>SUM(K8:O8)</f>
        <v>3730.71</v>
      </c>
      <c r="Q8" s="15">
        <f>J8-P8</f>
        <v>12536.689999999999</v>
      </c>
      <c r="R8" s="9"/>
    </row>
    <row r="9" spans="1:21" ht="15.75" thickBot="1" x14ac:dyDescent="0.3">
      <c r="A9" s="7" t="s">
        <v>19</v>
      </c>
      <c r="B9" s="4"/>
      <c r="C9" s="14"/>
      <c r="D9" s="14"/>
      <c r="E9" s="14"/>
      <c r="F9" s="14"/>
      <c r="G9" s="14"/>
      <c r="H9" s="14"/>
      <c r="I9" s="14"/>
      <c r="J9" s="18"/>
      <c r="K9" s="14"/>
      <c r="L9" s="14"/>
      <c r="M9" s="14"/>
      <c r="N9" s="14"/>
      <c r="O9" s="14"/>
      <c r="P9" s="14"/>
      <c r="Q9" s="16"/>
      <c r="R9" s="9"/>
    </row>
    <row r="10" spans="1:21" ht="15.75" thickTop="1" x14ac:dyDescent="0.25">
      <c r="A10" s="8" t="s">
        <v>13</v>
      </c>
      <c r="B10" s="3"/>
      <c r="C10" s="13">
        <v>3983.66</v>
      </c>
      <c r="D10" s="13">
        <v>0</v>
      </c>
      <c r="E10" s="13">
        <v>0</v>
      </c>
      <c r="F10" s="13">
        <v>199.18</v>
      </c>
      <c r="G10" s="13">
        <f>770+189</f>
        <v>959</v>
      </c>
      <c r="H10" s="13">
        <v>0</v>
      </c>
      <c r="I10" s="13">
        <v>0</v>
      </c>
      <c r="J10" s="17">
        <f>SUM(C10:I10)</f>
        <v>5141.84</v>
      </c>
      <c r="K10" s="13">
        <v>448.46</v>
      </c>
      <c r="L10" s="13">
        <v>132.6</v>
      </c>
      <c r="M10" s="13">
        <f>1593.46+1+27.07</f>
        <v>1621.53</v>
      </c>
      <c r="N10" s="13">
        <v>105.9</v>
      </c>
      <c r="O10" s="13">
        <v>0</v>
      </c>
      <c r="P10" s="13">
        <f>SUM(K10:O10)</f>
        <v>2308.4900000000002</v>
      </c>
      <c r="Q10" s="15">
        <f>J10-P10</f>
        <v>2833.35</v>
      </c>
      <c r="R10" s="9"/>
    </row>
    <row r="11" spans="1:21" ht="15.75" thickBot="1" x14ac:dyDescent="0.3">
      <c r="A11" s="7" t="s">
        <v>14</v>
      </c>
      <c r="B11" s="4"/>
      <c r="C11" s="14"/>
      <c r="D11" s="14"/>
      <c r="E11" s="14"/>
      <c r="F11" s="14"/>
      <c r="G11" s="14"/>
      <c r="H11" s="14"/>
      <c r="I11" s="14"/>
      <c r="J11" s="18"/>
      <c r="K11" s="14"/>
      <c r="L11" s="14"/>
      <c r="M11" s="14"/>
      <c r="N11" s="14"/>
      <c r="O11" s="14"/>
      <c r="P11" s="14"/>
      <c r="Q11" s="16"/>
      <c r="R11" s="9"/>
    </row>
    <row r="12" spans="1:21" ht="15.75" thickTop="1" x14ac:dyDescent="0.25">
      <c r="A12" s="8" t="s">
        <v>16</v>
      </c>
      <c r="B12" s="3"/>
      <c r="C12" s="13">
        <v>2836.24</v>
      </c>
      <c r="D12" s="13">
        <v>0</v>
      </c>
      <c r="E12" s="13">
        <v>0</v>
      </c>
      <c r="F12" s="13">
        <v>425.44</v>
      </c>
      <c r="G12" s="13">
        <f>770+275</f>
        <v>1045</v>
      </c>
      <c r="H12" s="13">
        <f>550+250</f>
        <v>800</v>
      </c>
      <c r="I12" s="13">
        <v>0</v>
      </c>
      <c r="J12" s="17">
        <f>SUM(C12:I12)</f>
        <v>5106.68</v>
      </c>
      <c r="K12" s="13">
        <v>446</v>
      </c>
      <c r="L12" s="13">
        <v>158.05000000000001</v>
      </c>
      <c r="M12" s="13">
        <f>1134.5+1</f>
        <v>1135.5</v>
      </c>
      <c r="N12" s="13">
        <v>7.09</v>
      </c>
      <c r="O12" s="13">
        <v>0</v>
      </c>
      <c r="P12" s="13">
        <f>SUM(K12:O12)</f>
        <v>1746.6399999999999</v>
      </c>
      <c r="Q12" s="15">
        <f>J12-P12</f>
        <v>3360.0400000000004</v>
      </c>
      <c r="R12" s="9"/>
    </row>
    <row r="13" spans="1:21" ht="15.75" thickBot="1" x14ac:dyDescent="0.3">
      <c r="A13" s="7" t="s">
        <v>18</v>
      </c>
      <c r="B13" s="4"/>
      <c r="C13" s="14"/>
      <c r="D13" s="14"/>
      <c r="E13" s="14"/>
      <c r="F13" s="14"/>
      <c r="G13" s="14"/>
      <c r="H13" s="14"/>
      <c r="I13" s="14"/>
      <c r="J13" s="18"/>
      <c r="K13" s="14"/>
      <c r="L13" s="14"/>
      <c r="M13" s="14"/>
      <c r="N13" s="14"/>
      <c r="O13" s="14"/>
      <c r="P13" s="14"/>
      <c r="Q13" s="16"/>
      <c r="R13" s="9"/>
    </row>
    <row r="14" spans="1:21" ht="15.75" thickTop="1" x14ac:dyDescent="0.25">
      <c r="A14" s="8" t="s">
        <v>17</v>
      </c>
      <c r="B14" s="3"/>
      <c r="C14" s="13">
        <v>2836.24</v>
      </c>
      <c r="D14" s="13">
        <v>0</v>
      </c>
      <c r="E14" s="13">
        <v>0</v>
      </c>
      <c r="F14" s="13">
        <v>198.54</v>
      </c>
      <c r="G14" s="13">
        <f>770+210</f>
        <v>980</v>
      </c>
      <c r="H14" s="13">
        <f>500+550+250</f>
        <v>1300</v>
      </c>
      <c r="I14" s="13">
        <v>0</v>
      </c>
      <c r="J14" s="17">
        <f>SUM(C14:I14)</f>
        <v>5314.78</v>
      </c>
      <c r="K14" s="13">
        <v>474.41</v>
      </c>
      <c r="L14" s="13">
        <v>135.63999999999999</v>
      </c>
      <c r="M14" s="13">
        <f>1134.5+1</f>
        <v>1135.5</v>
      </c>
      <c r="N14" s="13">
        <v>21.98</v>
      </c>
      <c r="O14" s="13">
        <v>0</v>
      </c>
      <c r="P14" s="13">
        <f>SUM(K14:O14)</f>
        <v>1767.53</v>
      </c>
      <c r="Q14" s="15">
        <f>J14-P14</f>
        <v>3547.25</v>
      </c>
      <c r="R14" s="9"/>
    </row>
    <row r="15" spans="1:21" ht="15.75" thickBot="1" x14ac:dyDescent="0.3">
      <c r="A15" s="7" t="s">
        <v>18</v>
      </c>
      <c r="B15" s="4"/>
      <c r="C15" s="14"/>
      <c r="D15" s="14"/>
      <c r="E15" s="14"/>
      <c r="F15" s="14"/>
      <c r="G15" s="14"/>
      <c r="H15" s="14"/>
      <c r="I15" s="14"/>
      <c r="J15" s="18"/>
      <c r="K15" s="14"/>
      <c r="L15" s="14"/>
      <c r="M15" s="14"/>
      <c r="N15" s="14"/>
      <c r="O15" s="14"/>
      <c r="P15" s="14"/>
      <c r="Q15" s="16"/>
      <c r="R15" s="9"/>
    </row>
    <row r="16" spans="1:21" ht="15.75" thickTop="1" x14ac:dyDescent="0.25">
      <c r="A16" s="8" t="s">
        <v>53</v>
      </c>
      <c r="B16" s="3"/>
      <c r="C16" s="13">
        <v>3067.51</v>
      </c>
      <c r="D16" s="13">
        <v>0</v>
      </c>
      <c r="E16" s="13">
        <v>0</v>
      </c>
      <c r="F16" s="13">
        <v>61.35</v>
      </c>
      <c r="G16" s="13">
        <f>770+132</f>
        <v>902</v>
      </c>
      <c r="H16" s="13">
        <v>0</v>
      </c>
      <c r="I16" s="13">
        <v>0</v>
      </c>
      <c r="J16" s="17">
        <f>SUM(C16:I16)</f>
        <v>4030.86</v>
      </c>
      <c r="K16" s="13">
        <v>341.95</v>
      </c>
      <c r="L16" s="13">
        <v>64.7</v>
      </c>
      <c r="M16" s="13">
        <v>1</v>
      </c>
      <c r="N16" s="13">
        <v>20.22</v>
      </c>
      <c r="O16" s="13">
        <v>0</v>
      </c>
      <c r="P16" s="13">
        <f>SUM(K16:O16)</f>
        <v>427.87</v>
      </c>
      <c r="Q16" s="15">
        <f>J16-P16</f>
        <v>3602.9900000000002</v>
      </c>
      <c r="R16" s="9"/>
    </row>
    <row r="17" spans="1:18" ht="15.75" thickBot="1" x14ac:dyDescent="0.3">
      <c r="A17" s="7" t="s">
        <v>54</v>
      </c>
      <c r="B17" s="4"/>
      <c r="C17" s="14"/>
      <c r="D17" s="14"/>
      <c r="E17" s="14"/>
      <c r="F17" s="14"/>
      <c r="G17" s="14"/>
      <c r="H17" s="14"/>
      <c r="I17" s="14"/>
      <c r="J17" s="18"/>
      <c r="K17" s="14"/>
      <c r="L17" s="14"/>
      <c r="M17" s="14"/>
      <c r="N17" s="14"/>
      <c r="O17" s="14"/>
      <c r="P17" s="14"/>
      <c r="Q17" s="16"/>
      <c r="R17" s="9"/>
    </row>
    <row r="18" spans="1:18" ht="15.75" thickTop="1" x14ac:dyDescent="0.25">
      <c r="A18" s="8" t="s">
        <v>20</v>
      </c>
      <c r="B18" s="3"/>
      <c r="C18" s="13">
        <v>2329.17</v>
      </c>
      <c r="D18" s="13">
        <v>0</v>
      </c>
      <c r="E18" s="13">
        <v>0</v>
      </c>
      <c r="F18" s="13">
        <v>46.58</v>
      </c>
      <c r="G18" s="13">
        <f>770+210</f>
        <v>980</v>
      </c>
      <c r="H18" s="13">
        <v>550</v>
      </c>
      <c r="I18" s="13">
        <v>0</v>
      </c>
      <c r="J18" s="17">
        <f>SUM(C18:I18)</f>
        <v>3905.75</v>
      </c>
      <c r="K18" s="13">
        <v>318.18</v>
      </c>
      <c r="L18" s="13">
        <v>50.28</v>
      </c>
      <c r="M18" s="13">
        <f>931.67+1</f>
        <v>932.67</v>
      </c>
      <c r="N18" s="13">
        <v>33.19</v>
      </c>
      <c r="O18" s="13">
        <v>0</v>
      </c>
      <c r="P18" s="13">
        <f>SUM(K18:O18)</f>
        <v>1334.3200000000002</v>
      </c>
      <c r="Q18" s="15">
        <f>J18-P18</f>
        <v>2571.4299999999998</v>
      </c>
      <c r="R18" s="9"/>
    </row>
    <row r="19" spans="1:18" ht="15.75" thickBot="1" x14ac:dyDescent="0.3">
      <c r="A19" s="7" t="s">
        <v>21</v>
      </c>
      <c r="B19" s="4"/>
      <c r="C19" s="14"/>
      <c r="D19" s="14"/>
      <c r="E19" s="14"/>
      <c r="F19" s="14"/>
      <c r="G19" s="14"/>
      <c r="H19" s="14"/>
      <c r="I19" s="14"/>
      <c r="J19" s="18"/>
      <c r="K19" s="14"/>
      <c r="L19" s="14"/>
      <c r="M19" s="14"/>
      <c r="N19" s="14"/>
      <c r="O19" s="14"/>
      <c r="P19" s="14"/>
      <c r="Q19" s="16"/>
      <c r="R19" s="9"/>
    </row>
    <row r="20" spans="1:18" ht="15.75" thickTop="1" x14ac:dyDescent="0.25">
      <c r="A20" s="8" t="s">
        <v>22</v>
      </c>
      <c r="B20" s="3"/>
      <c r="C20" s="13">
        <v>4043.43</v>
      </c>
      <c r="D20" s="13">
        <v>94.51</v>
      </c>
      <c r="E20" s="13">
        <f>25.58+465.88</f>
        <v>491.46</v>
      </c>
      <c r="F20" s="13">
        <v>808.69</v>
      </c>
      <c r="G20" s="13">
        <f>770+266.8</f>
        <v>1036.8</v>
      </c>
      <c r="H20" s="13">
        <v>200</v>
      </c>
      <c r="I20" s="13">
        <v>0</v>
      </c>
      <c r="J20" s="17">
        <f>SUM(C20:I20)</f>
        <v>6674.89</v>
      </c>
      <c r="K20" s="13">
        <v>513.01</v>
      </c>
      <c r="L20" s="13">
        <v>376.1</v>
      </c>
      <c r="M20" s="13">
        <f>1673.14+1</f>
        <v>1674.14</v>
      </c>
      <c r="N20" s="13">
        <v>57.51</v>
      </c>
      <c r="O20" s="13">
        <v>0</v>
      </c>
      <c r="P20" s="13">
        <f>SUM(K20:O20)</f>
        <v>2620.7600000000002</v>
      </c>
      <c r="Q20" s="15">
        <f>J20-P20</f>
        <v>4054.13</v>
      </c>
      <c r="R20" s="9"/>
    </row>
    <row r="21" spans="1:18" ht="15.75" thickBot="1" x14ac:dyDescent="0.3">
      <c r="A21" s="7" t="s">
        <v>23</v>
      </c>
      <c r="B21" s="4"/>
      <c r="C21" s="14"/>
      <c r="D21" s="14"/>
      <c r="E21" s="14"/>
      <c r="F21" s="14"/>
      <c r="G21" s="14"/>
      <c r="H21" s="14"/>
      <c r="I21" s="14"/>
      <c r="J21" s="18"/>
      <c r="K21" s="14"/>
      <c r="L21" s="14"/>
      <c r="M21" s="14"/>
      <c r="N21" s="14"/>
      <c r="O21" s="14"/>
      <c r="P21" s="14"/>
      <c r="Q21" s="16"/>
      <c r="R21" s="9"/>
    </row>
    <row r="22" spans="1:18" ht="15.75" thickTop="1" x14ac:dyDescent="0.25">
      <c r="A22" s="8" t="s">
        <v>24</v>
      </c>
      <c r="B22" s="3"/>
      <c r="C22" s="13">
        <v>3091.49</v>
      </c>
      <c r="D22" s="13">
        <v>63.28</v>
      </c>
      <c r="E22" s="13">
        <v>329.04</v>
      </c>
      <c r="F22" s="13">
        <v>92.74</v>
      </c>
      <c r="G22" s="13">
        <f>770+84</f>
        <v>854</v>
      </c>
      <c r="H22" s="13">
        <v>200</v>
      </c>
      <c r="I22" s="13">
        <v>0</v>
      </c>
      <c r="J22" s="17">
        <f>SUM(C22:I22)</f>
        <v>4630.5499999999993</v>
      </c>
      <c r="K22" s="13">
        <v>414.65</v>
      </c>
      <c r="L22" s="13">
        <v>91.56</v>
      </c>
      <c r="M22" s="13">
        <f>1236.6+1</f>
        <v>1237.5999999999999</v>
      </c>
      <c r="N22" s="13">
        <v>6.96</v>
      </c>
      <c r="O22" s="13">
        <v>0</v>
      </c>
      <c r="P22" s="13">
        <f>SUM(K22:O22)</f>
        <v>1750.77</v>
      </c>
      <c r="Q22" s="15">
        <f>J22-P22</f>
        <v>2879.7799999999993</v>
      </c>
      <c r="R22" s="9"/>
    </row>
    <row r="23" spans="1:18" ht="15.75" thickBot="1" x14ac:dyDescent="0.3">
      <c r="A23" s="7" t="s">
        <v>25</v>
      </c>
      <c r="B23" s="4"/>
      <c r="C23" s="14"/>
      <c r="D23" s="14"/>
      <c r="E23" s="14"/>
      <c r="F23" s="14"/>
      <c r="G23" s="14"/>
      <c r="H23" s="14"/>
      <c r="I23" s="14"/>
      <c r="J23" s="18"/>
      <c r="K23" s="14"/>
      <c r="L23" s="14"/>
      <c r="M23" s="14"/>
      <c r="N23" s="14"/>
      <c r="O23" s="14"/>
      <c r="P23" s="14"/>
      <c r="Q23" s="16"/>
      <c r="R23" s="9"/>
    </row>
    <row r="24" spans="1:18" ht="15.75" thickTop="1" x14ac:dyDescent="0.25">
      <c r="A24" s="8" t="s">
        <v>26</v>
      </c>
      <c r="B24" s="3"/>
      <c r="C24" s="13">
        <v>2517.77</v>
      </c>
      <c r="D24" s="13">
        <v>0</v>
      </c>
      <c r="E24" s="13">
        <v>0</v>
      </c>
      <c r="F24" s="13">
        <v>0</v>
      </c>
      <c r="G24" s="13">
        <f>770+84</f>
        <v>854</v>
      </c>
      <c r="H24" s="13">
        <v>550</v>
      </c>
      <c r="I24" s="13">
        <v>0</v>
      </c>
      <c r="J24" s="17">
        <f>SUM(C24:I24)</f>
        <v>3921.77</v>
      </c>
      <c r="K24" s="13">
        <v>337.45</v>
      </c>
      <c r="L24" s="13">
        <v>61.97</v>
      </c>
      <c r="M24" s="13">
        <v>1</v>
      </c>
      <c r="N24" s="13">
        <v>0</v>
      </c>
      <c r="O24" s="13">
        <v>0</v>
      </c>
      <c r="P24" s="13">
        <f>SUM(K24:O24)</f>
        <v>400.41999999999996</v>
      </c>
      <c r="Q24" s="15">
        <f>J24-P24</f>
        <v>3521.35</v>
      </c>
      <c r="R24" s="9"/>
    </row>
    <row r="25" spans="1:18" ht="15.75" thickBot="1" x14ac:dyDescent="0.3">
      <c r="A25" s="7" t="s">
        <v>42</v>
      </c>
      <c r="B25" s="4"/>
      <c r="C25" s="14"/>
      <c r="D25" s="14"/>
      <c r="E25" s="14"/>
      <c r="F25" s="14"/>
      <c r="G25" s="14"/>
      <c r="H25" s="14"/>
      <c r="I25" s="14"/>
      <c r="J25" s="18"/>
      <c r="K25" s="14"/>
      <c r="L25" s="14"/>
      <c r="M25" s="14"/>
      <c r="N25" s="14"/>
      <c r="O25" s="14"/>
      <c r="P25" s="14"/>
      <c r="Q25" s="16"/>
      <c r="R25" s="9"/>
    </row>
    <row r="26" spans="1:18" ht="15.75" thickTop="1" x14ac:dyDescent="0.25">
      <c r="A26" s="8" t="s">
        <v>27</v>
      </c>
      <c r="B26" s="3"/>
      <c r="C26" s="13">
        <v>2329.17</v>
      </c>
      <c r="D26" s="13">
        <v>0</v>
      </c>
      <c r="E26" s="13">
        <v>0</v>
      </c>
      <c r="F26" s="13">
        <v>69.88</v>
      </c>
      <c r="G26" s="13">
        <f>770+84</f>
        <v>854</v>
      </c>
      <c r="H26" s="13">
        <v>0</v>
      </c>
      <c r="I26" s="13">
        <v>0</v>
      </c>
      <c r="J26" s="17">
        <f>SUM(C26:I26)</f>
        <v>3253.05</v>
      </c>
      <c r="K26" s="13">
        <v>208.58</v>
      </c>
      <c r="L26" s="13">
        <v>15.37</v>
      </c>
      <c r="M26" s="13">
        <f>1+14.75</f>
        <v>15.75</v>
      </c>
      <c r="N26" s="13">
        <v>81.52</v>
      </c>
      <c r="O26" s="13">
        <v>0</v>
      </c>
      <c r="P26" s="13">
        <f>SUM(K26:O26)</f>
        <v>321.22000000000003</v>
      </c>
      <c r="Q26" s="15">
        <f>J26-P26</f>
        <v>2931.83</v>
      </c>
      <c r="R26" s="9"/>
    </row>
    <row r="27" spans="1:18" ht="15.75" thickBot="1" x14ac:dyDescent="0.3">
      <c r="A27" s="7" t="s">
        <v>21</v>
      </c>
      <c r="B27" s="4"/>
      <c r="C27" s="14"/>
      <c r="D27" s="14"/>
      <c r="E27" s="14"/>
      <c r="F27" s="14"/>
      <c r="G27" s="14"/>
      <c r="H27" s="14"/>
      <c r="I27" s="14"/>
      <c r="J27" s="18"/>
      <c r="K27" s="14"/>
      <c r="L27" s="14"/>
      <c r="M27" s="14"/>
      <c r="N27" s="14"/>
      <c r="O27" s="14"/>
      <c r="P27" s="14"/>
      <c r="Q27" s="16"/>
      <c r="R27" s="9"/>
    </row>
    <row r="28" spans="1:18" ht="15.75" thickTop="1" x14ac:dyDescent="0.25">
      <c r="A28" s="8" t="s">
        <v>28</v>
      </c>
      <c r="B28" s="3"/>
      <c r="C28" s="13">
        <v>5768.5</v>
      </c>
      <c r="D28" s="13">
        <v>0</v>
      </c>
      <c r="E28" s="13">
        <v>0</v>
      </c>
      <c r="F28" s="13">
        <v>922.96</v>
      </c>
      <c r="G28" s="13">
        <f>770+126</f>
        <v>896</v>
      </c>
      <c r="H28" s="13">
        <v>1200</v>
      </c>
      <c r="I28" s="13">
        <v>0</v>
      </c>
      <c r="J28" s="17">
        <f>SUM(C28:I28)</f>
        <v>8787.4599999999991</v>
      </c>
      <c r="K28" s="13">
        <v>513.01</v>
      </c>
      <c r="L28" s="13">
        <v>1154.1600000000001</v>
      </c>
      <c r="M28" s="13">
        <f>1400+1</f>
        <v>1401</v>
      </c>
      <c r="N28" s="13">
        <v>20.190000000000001</v>
      </c>
      <c r="O28" s="13">
        <v>0</v>
      </c>
      <c r="P28" s="13">
        <f>SUM(K28:O28)</f>
        <v>3088.36</v>
      </c>
      <c r="Q28" s="15">
        <f>J28-P28</f>
        <v>5699.0999999999985</v>
      </c>
      <c r="R28" s="9"/>
    </row>
    <row r="29" spans="1:18" ht="15.75" thickBot="1" x14ac:dyDescent="0.3">
      <c r="A29" s="7" t="s">
        <v>29</v>
      </c>
      <c r="B29" s="4"/>
      <c r="C29" s="14"/>
      <c r="D29" s="14"/>
      <c r="E29" s="14"/>
      <c r="F29" s="14"/>
      <c r="G29" s="14"/>
      <c r="H29" s="14"/>
      <c r="I29" s="14"/>
      <c r="J29" s="18"/>
      <c r="K29" s="14"/>
      <c r="L29" s="14"/>
      <c r="M29" s="14"/>
      <c r="N29" s="14"/>
      <c r="O29" s="14"/>
      <c r="P29" s="14"/>
      <c r="Q29" s="16"/>
      <c r="R29" s="9"/>
    </row>
    <row r="30" spans="1:18" ht="15.75" thickTop="1" x14ac:dyDescent="0.25">
      <c r="A30" s="8" t="s">
        <v>32</v>
      </c>
      <c r="B30" s="3"/>
      <c r="C30" s="13">
        <v>4028.43</v>
      </c>
      <c r="D30" s="13">
        <v>0</v>
      </c>
      <c r="E30" s="13">
        <v>0</v>
      </c>
      <c r="F30" s="13">
        <v>0</v>
      </c>
      <c r="G30" s="13">
        <f>770+126</f>
        <v>896</v>
      </c>
      <c r="H30" s="13">
        <v>0</v>
      </c>
      <c r="I30" s="13">
        <v>0</v>
      </c>
      <c r="J30" s="17">
        <f>SUM(C30:I30)</f>
        <v>4924.43</v>
      </c>
      <c r="K30" s="13">
        <v>443.13</v>
      </c>
      <c r="L30" s="13">
        <v>154.56</v>
      </c>
      <c r="M30" s="13">
        <f>700+1+22.7</f>
        <v>723.7</v>
      </c>
      <c r="N30" s="13">
        <v>0</v>
      </c>
      <c r="O30" s="13">
        <v>0</v>
      </c>
      <c r="P30" s="13">
        <f>SUM(K30:O30)</f>
        <v>1321.39</v>
      </c>
      <c r="Q30" s="15">
        <f>J30-P30</f>
        <v>3603.04</v>
      </c>
      <c r="R30" s="9"/>
    </row>
    <row r="31" spans="1:18" ht="15.75" thickBot="1" x14ac:dyDescent="0.3">
      <c r="A31" s="7" t="s">
        <v>31</v>
      </c>
      <c r="B31" s="4"/>
      <c r="C31" s="14"/>
      <c r="D31" s="14"/>
      <c r="E31" s="14"/>
      <c r="F31" s="14"/>
      <c r="G31" s="14"/>
      <c r="H31" s="14"/>
      <c r="I31" s="14"/>
      <c r="J31" s="18"/>
      <c r="K31" s="14"/>
      <c r="L31" s="14"/>
      <c r="M31" s="14"/>
      <c r="N31" s="14"/>
      <c r="O31" s="14"/>
      <c r="P31" s="14"/>
      <c r="Q31" s="16"/>
      <c r="R31" s="9"/>
    </row>
    <row r="32" spans="1:18" ht="15.75" thickTop="1" x14ac:dyDescent="0.25">
      <c r="A32" s="8" t="s">
        <v>30</v>
      </c>
      <c r="B32" s="3"/>
      <c r="C32" s="13">
        <v>5035.54</v>
      </c>
      <c r="D32" s="13">
        <v>0</v>
      </c>
      <c r="E32" s="13">
        <v>0</v>
      </c>
      <c r="F32" s="13">
        <v>0</v>
      </c>
      <c r="G32" s="13">
        <f>770+126</f>
        <v>896</v>
      </c>
      <c r="H32" s="13">
        <v>0</v>
      </c>
      <c r="I32" s="13">
        <v>0</v>
      </c>
      <c r="J32" s="17">
        <f>SUM(C32:I32)</f>
        <v>5931.54</v>
      </c>
      <c r="K32" s="13">
        <v>513.01</v>
      </c>
      <c r="L32" s="13">
        <v>296.12</v>
      </c>
      <c r="M32" s="13">
        <v>1</v>
      </c>
      <c r="N32" s="13">
        <v>0</v>
      </c>
      <c r="O32" s="13">
        <v>0</v>
      </c>
      <c r="P32" s="13">
        <f>SUM(K32:O32)</f>
        <v>810.13</v>
      </c>
      <c r="Q32" s="15">
        <f>J32-P32</f>
        <v>5121.41</v>
      </c>
      <c r="R32" s="9"/>
    </row>
    <row r="33" spans="1:18" ht="15.75" thickBot="1" x14ac:dyDescent="0.3">
      <c r="A33" s="7" t="s">
        <v>31</v>
      </c>
      <c r="B33" s="4"/>
      <c r="C33" s="14"/>
      <c r="D33" s="14"/>
      <c r="E33" s="14"/>
      <c r="F33" s="14"/>
      <c r="G33" s="14"/>
      <c r="H33" s="14"/>
      <c r="I33" s="14"/>
      <c r="J33" s="18"/>
      <c r="K33" s="14"/>
      <c r="L33" s="14"/>
      <c r="M33" s="14"/>
      <c r="N33" s="14"/>
      <c r="O33" s="14"/>
      <c r="P33" s="14"/>
      <c r="Q33" s="16"/>
      <c r="R33" s="9"/>
    </row>
    <row r="34" spans="1:18" ht="15.75" thickTop="1" x14ac:dyDescent="0.25">
      <c r="A34" s="8" t="s">
        <v>59</v>
      </c>
      <c r="B34" s="3"/>
      <c r="C34" s="13">
        <v>5049</v>
      </c>
      <c r="D34" s="13">
        <v>0</v>
      </c>
      <c r="E34" s="13">
        <v>0</v>
      </c>
      <c r="F34" s="13">
        <v>0</v>
      </c>
      <c r="G34" s="13">
        <f>385+63</f>
        <v>448</v>
      </c>
      <c r="H34" s="13">
        <v>0</v>
      </c>
      <c r="I34" s="13">
        <v>0</v>
      </c>
      <c r="J34" s="17">
        <f>SUM(C34:I34)</f>
        <v>5497</v>
      </c>
      <c r="K34" s="13">
        <v>513.01</v>
      </c>
      <c r="L34" s="13">
        <v>299.14999999999998</v>
      </c>
      <c r="M34" s="13">
        <v>1</v>
      </c>
      <c r="N34" s="13">
        <v>0</v>
      </c>
      <c r="O34" s="13">
        <v>0</v>
      </c>
      <c r="P34" s="13">
        <f>SUM(K34:O34)</f>
        <v>813.16</v>
      </c>
      <c r="Q34" s="15">
        <f>J34-P34</f>
        <v>4683.84</v>
      </c>
      <c r="R34" s="9"/>
    </row>
    <row r="35" spans="1:18" ht="15.75" thickBot="1" x14ac:dyDescent="0.3">
      <c r="A35" s="7" t="s">
        <v>60</v>
      </c>
      <c r="B35" s="4"/>
      <c r="C35" s="14"/>
      <c r="D35" s="14"/>
      <c r="E35" s="14"/>
      <c r="F35" s="14"/>
      <c r="G35" s="14"/>
      <c r="H35" s="14"/>
      <c r="I35" s="14"/>
      <c r="J35" s="18"/>
      <c r="K35" s="14"/>
      <c r="L35" s="14"/>
      <c r="M35" s="14"/>
      <c r="N35" s="14"/>
      <c r="O35" s="14"/>
      <c r="P35" s="14"/>
      <c r="Q35" s="16"/>
      <c r="R35" s="9"/>
    </row>
    <row r="36" spans="1:18" ht="15.75" thickTop="1" x14ac:dyDescent="0.25">
      <c r="A36" s="8" t="s">
        <v>33</v>
      </c>
      <c r="B36" s="3"/>
      <c r="C36" s="13">
        <v>5664.98</v>
      </c>
      <c r="D36" s="13">
        <v>0</v>
      </c>
      <c r="E36" s="13">
        <v>0</v>
      </c>
      <c r="F36" s="13">
        <v>0</v>
      </c>
      <c r="G36" s="13">
        <f>385+42</f>
        <v>427</v>
      </c>
      <c r="H36" s="13">
        <v>0</v>
      </c>
      <c r="I36" s="13">
        <v>1250</v>
      </c>
      <c r="J36" s="17">
        <f>SUM(C36:I36)</f>
        <v>7341.98</v>
      </c>
      <c r="K36" s="13">
        <v>513.01</v>
      </c>
      <c r="L36" s="13">
        <v>547.42999999999995</v>
      </c>
      <c r="M36" s="13">
        <f>1+12.49</f>
        <v>13.49</v>
      </c>
      <c r="N36" s="13">
        <v>0</v>
      </c>
      <c r="O36" s="13">
        <v>1250</v>
      </c>
      <c r="P36" s="13">
        <f>SUM(K36:O36)</f>
        <v>2323.9300000000003</v>
      </c>
      <c r="Q36" s="15">
        <f>J36-P36</f>
        <v>5018.0499999999993</v>
      </c>
      <c r="R36" s="9"/>
    </row>
    <row r="37" spans="1:18" ht="15.75" thickBot="1" x14ac:dyDescent="0.3">
      <c r="A37" s="7" t="s">
        <v>34</v>
      </c>
      <c r="B37" s="4"/>
      <c r="C37" s="14"/>
      <c r="D37" s="14"/>
      <c r="E37" s="14"/>
      <c r="F37" s="14"/>
      <c r="G37" s="14"/>
      <c r="H37" s="14"/>
      <c r="I37" s="14"/>
      <c r="J37" s="18"/>
      <c r="K37" s="14"/>
      <c r="L37" s="14"/>
      <c r="M37" s="14"/>
      <c r="N37" s="14"/>
      <c r="O37" s="14"/>
      <c r="P37" s="14"/>
      <c r="Q37" s="16"/>
      <c r="R37" s="9"/>
    </row>
    <row r="38" spans="1:18" ht="15.75" thickTop="1" x14ac:dyDescent="0.25">
      <c r="A38" s="8" t="s">
        <v>58</v>
      </c>
      <c r="B38" s="3"/>
      <c r="C38" s="13">
        <v>2329.17</v>
      </c>
      <c r="D38" s="13">
        <v>0</v>
      </c>
      <c r="E38" s="13">
        <v>0</v>
      </c>
      <c r="F38" s="13">
        <v>46.58</v>
      </c>
      <c r="G38" s="13">
        <f>770+168</f>
        <v>938</v>
      </c>
      <c r="H38" s="13">
        <v>1000</v>
      </c>
      <c r="I38" s="13">
        <v>0</v>
      </c>
      <c r="J38" s="17">
        <f>SUM(C38:I38)</f>
        <v>4313.75</v>
      </c>
      <c r="K38" s="13">
        <v>360.59</v>
      </c>
      <c r="L38" s="13">
        <v>82.83</v>
      </c>
      <c r="M38" s="13">
        <f>1+54.55</f>
        <v>55.55</v>
      </c>
      <c r="N38" s="13">
        <v>97.63</v>
      </c>
      <c r="O38" s="13">
        <v>0</v>
      </c>
      <c r="P38" s="13">
        <f>SUM(K38:O38)</f>
        <v>596.59999999999991</v>
      </c>
      <c r="Q38" s="15">
        <f>J38-P38</f>
        <v>3717.15</v>
      </c>
      <c r="R38" s="9"/>
    </row>
    <row r="39" spans="1:18" ht="15.75" thickBot="1" x14ac:dyDescent="0.3">
      <c r="A39" s="7" t="s">
        <v>42</v>
      </c>
      <c r="B39" s="4"/>
      <c r="C39" s="14"/>
      <c r="D39" s="14"/>
      <c r="E39" s="14"/>
      <c r="F39" s="14"/>
      <c r="G39" s="14"/>
      <c r="H39" s="14"/>
      <c r="I39" s="14"/>
      <c r="J39" s="18"/>
      <c r="K39" s="14"/>
      <c r="L39" s="14"/>
      <c r="M39" s="14"/>
      <c r="N39" s="14"/>
      <c r="O39" s="14"/>
      <c r="P39" s="14"/>
      <c r="Q39" s="16"/>
      <c r="R39" s="9"/>
    </row>
    <row r="40" spans="1:18" ht="15.75" thickTop="1" x14ac:dyDescent="0.25">
      <c r="A40" s="8" t="s">
        <v>35</v>
      </c>
      <c r="B40" s="3"/>
      <c r="C40" s="13">
        <v>2018.61</v>
      </c>
      <c r="D40" s="13">
        <v>45.26</v>
      </c>
      <c r="E40" s="13">
        <v>235.37</v>
      </c>
      <c r="F40" s="13">
        <v>40.369999999999997</v>
      </c>
      <c r="G40" s="13">
        <f>490+90</f>
        <v>580</v>
      </c>
      <c r="H40" s="13">
        <v>200</v>
      </c>
      <c r="I40" s="13">
        <v>0</v>
      </c>
      <c r="J40" s="17">
        <f>SUM(C40:I40)</f>
        <v>3119.6099999999997</v>
      </c>
      <c r="K40" s="13">
        <v>279.36</v>
      </c>
      <c r="L40" s="13">
        <v>12.5</v>
      </c>
      <c r="M40" s="13">
        <f>931.67+1+13</f>
        <v>945.67</v>
      </c>
      <c r="N40" s="13">
        <v>0</v>
      </c>
      <c r="O40" s="13">
        <v>0</v>
      </c>
      <c r="P40" s="13">
        <f>SUM(K40:O40)</f>
        <v>1237.53</v>
      </c>
      <c r="Q40" s="15">
        <f>J40-P40</f>
        <v>1882.0799999999997</v>
      </c>
      <c r="R40" s="9"/>
    </row>
    <row r="41" spans="1:18" ht="15.75" thickBot="1" x14ac:dyDescent="0.3">
      <c r="A41" s="7" t="s">
        <v>36</v>
      </c>
      <c r="B41" s="4"/>
      <c r="C41" s="14"/>
      <c r="D41" s="14"/>
      <c r="E41" s="14"/>
      <c r="F41" s="14"/>
      <c r="G41" s="14"/>
      <c r="H41" s="14"/>
      <c r="I41" s="14"/>
      <c r="J41" s="18"/>
      <c r="K41" s="14"/>
      <c r="L41" s="14"/>
      <c r="M41" s="14"/>
      <c r="N41" s="14"/>
      <c r="O41" s="14"/>
      <c r="P41" s="14"/>
      <c r="Q41" s="16"/>
      <c r="R41" s="9"/>
    </row>
    <row r="42" spans="1:18" ht="15.75" thickTop="1" x14ac:dyDescent="0.25">
      <c r="A42" s="8" t="s">
        <v>37</v>
      </c>
      <c r="B42" s="3"/>
      <c r="C42" s="13">
        <v>4375.47</v>
      </c>
      <c r="D42" s="13">
        <v>0</v>
      </c>
      <c r="E42" s="13">
        <v>0</v>
      </c>
      <c r="F42" s="13">
        <v>131.26</v>
      </c>
      <c r="G42" s="13">
        <f>770+126</f>
        <v>896</v>
      </c>
      <c r="H42" s="13">
        <v>0</v>
      </c>
      <c r="I42" s="13">
        <v>2750</v>
      </c>
      <c r="J42" s="17">
        <f>SUM(C42:I42)</f>
        <v>8152.7300000000005</v>
      </c>
      <c r="K42" s="13">
        <v>513.01</v>
      </c>
      <c r="L42" s="13">
        <v>262.45999999999998</v>
      </c>
      <c r="M42" s="13">
        <v>1</v>
      </c>
      <c r="N42" s="13">
        <v>0</v>
      </c>
      <c r="O42" s="13">
        <v>2750</v>
      </c>
      <c r="P42" s="13">
        <f>SUM(K42:O42)</f>
        <v>3526.4700000000003</v>
      </c>
      <c r="Q42" s="15">
        <f>J42-P42</f>
        <v>4626.26</v>
      </c>
      <c r="R42" s="9"/>
    </row>
    <row r="43" spans="1:18" ht="15.75" thickBot="1" x14ac:dyDescent="0.3">
      <c r="A43" s="7" t="s">
        <v>38</v>
      </c>
      <c r="B43" s="4"/>
      <c r="C43" s="14"/>
      <c r="D43" s="14"/>
      <c r="E43" s="14"/>
      <c r="F43" s="14"/>
      <c r="G43" s="14"/>
      <c r="H43" s="14"/>
      <c r="I43" s="14"/>
      <c r="J43" s="18"/>
      <c r="K43" s="14"/>
      <c r="L43" s="14"/>
      <c r="M43" s="14"/>
      <c r="N43" s="14"/>
      <c r="O43" s="14"/>
      <c r="P43" s="14"/>
      <c r="Q43" s="16"/>
      <c r="R43" s="9"/>
    </row>
    <row r="44" spans="1:18" ht="15.75" thickTop="1" x14ac:dyDescent="0.25">
      <c r="A44" s="8" t="s">
        <v>39</v>
      </c>
      <c r="B44" s="3"/>
      <c r="C44" s="13">
        <v>1928.96</v>
      </c>
      <c r="D44" s="13">
        <v>0</v>
      </c>
      <c r="E44" s="13">
        <v>0</v>
      </c>
      <c r="F44" s="13">
        <v>38.58</v>
      </c>
      <c r="G44" s="13">
        <f>770+102</f>
        <v>872</v>
      </c>
      <c r="H44" s="13">
        <v>1133.3900000000001</v>
      </c>
      <c r="I44" s="13">
        <v>4000</v>
      </c>
      <c r="J44" s="17">
        <f>SUM(C44:I44)</f>
        <v>7972.93</v>
      </c>
      <c r="K44" s="13">
        <v>110.34</v>
      </c>
      <c r="L44" s="13">
        <v>0</v>
      </c>
      <c r="M44" s="13">
        <v>1</v>
      </c>
      <c r="N44" s="13">
        <v>0</v>
      </c>
      <c r="O44" s="13">
        <v>4000</v>
      </c>
      <c r="P44" s="13">
        <f>SUM(K44:O44)</f>
        <v>4111.34</v>
      </c>
      <c r="Q44" s="15">
        <f>J44-P44</f>
        <v>3861.59</v>
      </c>
      <c r="R44" s="9"/>
    </row>
    <row r="45" spans="1:18" ht="15.75" thickBot="1" x14ac:dyDescent="0.3">
      <c r="A45" s="7" t="s">
        <v>40</v>
      </c>
      <c r="B45" s="4"/>
      <c r="C45" s="14"/>
      <c r="D45" s="14"/>
      <c r="E45" s="14"/>
      <c r="F45" s="14"/>
      <c r="G45" s="14"/>
      <c r="H45" s="14"/>
      <c r="I45" s="14"/>
      <c r="J45" s="18"/>
      <c r="K45" s="14"/>
      <c r="L45" s="14"/>
      <c r="M45" s="14"/>
      <c r="N45" s="14"/>
      <c r="O45" s="14"/>
      <c r="P45" s="14"/>
      <c r="Q45" s="16"/>
      <c r="R45" s="9"/>
    </row>
    <row r="46" spans="1:18" ht="15.75" thickTop="1" x14ac:dyDescent="0.25">
      <c r="A46" s="8" t="s">
        <v>41</v>
      </c>
      <c r="B46" s="3"/>
      <c r="C46" s="13">
        <v>3741.65</v>
      </c>
      <c r="D46" s="13">
        <v>90.79</v>
      </c>
      <c r="E46" s="13">
        <v>472.12</v>
      </c>
      <c r="F46" s="13">
        <v>299.33</v>
      </c>
      <c r="G46" s="13">
        <f>770+132</f>
        <v>902</v>
      </c>
      <c r="H46" s="13">
        <v>200</v>
      </c>
      <c r="I46" s="13">
        <v>0</v>
      </c>
      <c r="J46" s="17">
        <f>SUM(C46:I46)</f>
        <v>5705.89</v>
      </c>
      <c r="K46" s="13">
        <v>513.01</v>
      </c>
      <c r="L46" s="13">
        <v>328.27</v>
      </c>
      <c r="M46" s="13">
        <v>1</v>
      </c>
      <c r="N46" s="13">
        <v>4.68</v>
      </c>
      <c r="O46" s="13">
        <v>0</v>
      </c>
      <c r="P46" s="13">
        <f>SUM(K46:O46)</f>
        <v>846.95999999999992</v>
      </c>
      <c r="Q46" s="15">
        <f>J46-P46</f>
        <v>4858.93</v>
      </c>
      <c r="R46" s="9"/>
    </row>
    <row r="47" spans="1:18" ht="15.75" thickBot="1" x14ac:dyDescent="0.3">
      <c r="A47" s="7" t="s">
        <v>61</v>
      </c>
      <c r="B47" s="4"/>
      <c r="C47" s="14"/>
      <c r="D47" s="14"/>
      <c r="E47" s="14"/>
      <c r="F47" s="14"/>
      <c r="G47" s="14"/>
      <c r="H47" s="14"/>
      <c r="I47" s="14"/>
      <c r="J47" s="18"/>
      <c r="K47" s="14"/>
      <c r="L47" s="14"/>
      <c r="M47" s="14"/>
      <c r="N47" s="14"/>
      <c r="O47" s="14"/>
      <c r="P47" s="14"/>
      <c r="Q47" s="16"/>
      <c r="R47" s="9"/>
    </row>
    <row r="48" spans="1:18" ht="15.75" thickTop="1" x14ac:dyDescent="0.25">
      <c r="A48" s="8" t="s">
        <v>43</v>
      </c>
      <c r="B48" s="3"/>
      <c r="C48" s="13">
        <v>1132.99</v>
      </c>
      <c r="D48" s="13">
        <v>0</v>
      </c>
      <c r="E48" s="13">
        <v>0</v>
      </c>
      <c r="F48" s="13">
        <v>11.33</v>
      </c>
      <c r="G48" s="13">
        <f>770+126</f>
        <v>896</v>
      </c>
      <c r="H48" s="13">
        <v>366.6</v>
      </c>
      <c r="I48" s="13">
        <v>0</v>
      </c>
      <c r="J48" s="17">
        <f>SUM(C48:I48)</f>
        <v>2406.92</v>
      </c>
      <c r="K48" s="13">
        <v>135.97999999999999</v>
      </c>
      <c r="L48" s="13">
        <v>0</v>
      </c>
      <c r="M48" s="13">
        <f>100+1</f>
        <v>101</v>
      </c>
      <c r="N48" s="13">
        <v>0</v>
      </c>
      <c r="O48" s="13">
        <v>0</v>
      </c>
      <c r="P48" s="13">
        <f>SUM(K48:O48)</f>
        <v>236.98</v>
      </c>
      <c r="Q48" s="15">
        <f>J48-P48</f>
        <v>2169.94</v>
      </c>
      <c r="R48" s="9"/>
    </row>
    <row r="49" spans="1:18" ht="15.75" thickBot="1" x14ac:dyDescent="0.3">
      <c r="A49" s="7" t="s">
        <v>44</v>
      </c>
      <c r="B49" s="4"/>
      <c r="C49" s="14"/>
      <c r="D49" s="14"/>
      <c r="E49" s="14"/>
      <c r="F49" s="14"/>
      <c r="G49" s="14"/>
      <c r="H49" s="14"/>
      <c r="I49" s="14"/>
      <c r="J49" s="18"/>
      <c r="K49" s="14"/>
      <c r="L49" s="14"/>
      <c r="M49" s="14"/>
      <c r="N49" s="14"/>
      <c r="O49" s="14"/>
      <c r="P49" s="14"/>
      <c r="Q49" s="16"/>
      <c r="R49" s="9"/>
    </row>
    <row r="50" spans="1:18" ht="15.75" thickTop="1" x14ac:dyDescent="0.25">
      <c r="A50" s="8" t="s">
        <v>45</v>
      </c>
      <c r="B50" s="3"/>
      <c r="C50" s="13">
        <v>7293</v>
      </c>
      <c r="D50" s="13">
        <v>0</v>
      </c>
      <c r="E50" s="13">
        <v>0</v>
      </c>
      <c r="F50" s="13">
        <v>0</v>
      </c>
      <c r="G50" s="13">
        <f>770+126</f>
        <v>896</v>
      </c>
      <c r="H50" s="13">
        <v>0</v>
      </c>
      <c r="I50" s="13">
        <v>0</v>
      </c>
      <c r="J50" s="17">
        <f>SUM(C50:I50)</f>
        <v>8189</v>
      </c>
      <c r="K50" s="13">
        <v>513.01</v>
      </c>
      <c r="L50" s="13">
        <v>995.14</v>
      </c>
      <c r="M50" s="13">
        <v>1</v>
      </c>
      <c r="N50" s="13">
        <v>0</v>
      </c>
      <c r="O50" s="13">
        <v>0</v>
      </c>
      <c r="P50" s="13">
        <f>SUM(K50:O50)</f>
        <v>1509.15</v>
      </c>
      <c r="Q50" s="15">
        <f>J50-P50</f>
        <v>6679.85</v>
      </c>
      <c r="R50" s="9"/>
    </row>
    <row r="51" spans="1:18" ht="15.75" thickBot="1" x14ac:dyDescent="0.3">
      <c r="A51" s="7" t="s">
        <v>15</v>
      </c>
      <c r="B51" s="4"/>
      <c r="C51" s="14"/>
      <c r="D51" s="14"/>
      <c r="E51" s="14"/>
      <c r="F51" s="14"/>
      <c r="G51" s="14"/>
      <c r="H51" s="14"/>
      <c r="I51" s="14"/>
      <c r="J51" s="18"/>
      <c r="K51" s="14"/>
      <c r="L51" s="14"/>
      <c r="M51" s="14"/>
      <c r="N51" s="14"/>
      <c r="O51" s="14"/>
      <c r="P51" s="14"/>
      <c r="Q51" s="16"/>
      <c r="R51" s="9"/>
    </row>
    <row r="52" spans="1:18" ht="15.75" thickTop="1" x14ac:dyDescent="0.25">
      <c r="A52" s="8" t="s">
        <v>46</v>
      </c>
      <c r="B52" s="3"/>
      <c r="C52" s="13">
        <v>1132.99</v>
      </c>
      <c r="D52" s="13">
        <v>0</v>
      </c>
      <c r="E52" s="13">
        <v>0</v>
      </c>
      <c r="F52" s="13">
        <v>33.99</v>
      </c>
      <c r="G52" s="13">
        <f>770+126</f>
        <v>896</v>
      </c>
      <c r="H52" s="13">
        <v>0</v>
      </c>
      <c r="I52" s="13">
        <v>0</v>
      </c>
      <c r="J52" s="17">
        <f>SUM(C52:I52)</f>
        <v>2062.98</v>
      </c>
      <c r="K52" s="13">
        <v>111.78</v>
      </c>
      <c r="L52" s="13">
        <v>0</v>
      </c>
      <c r="M52" s="13">
        <f>453+1+28</f>
        <v>482</v>
      </c>
      <c r="N52" s="13">
        <v>10.76</v>
      </c>
      <c r="O52" s="13">
        <v>0</v>
      </c>
      <c r="P52" s="13">
        <f>SUM(K52:O52)</f>
        <v>604.54</v>
      </c>
      <c r="Q52" s="15">
        <f>J52-P52</f>
        <v>1458.44</v>
      </c>
      <c r="R52" s="9"/>
    </row>
    <row r="53" spans="1:18" ht="15.75" thickBot="1" x14ac:dyDescent="0.3">
      <c r="A53" s="7" t="s">
        <v>47</v>
      </c>
      <c r="B53" s="4"/>
      <c r="C53" s="14"/>
      <c r="D53" s="14"/>
      <c r="E53" s="14"/>
      <c r="F53" s="14"/>
      <c r="G53" s="14"/>
      <c r="H53" s="14"/>
      <c r="I53" s="14"/>
      <c r="J53" s="18"/>
      <c r="K53" s="14"/>
      <c r="L53" s="14"/>
      <c r="M53" s="14"/>
      <c r="N53" s="14"/>
      <c r="O53" s="14"/>
      <c r="P53" s="14"/>
      <c r="Q53" s="16"/>
      <c r="R53" s="9"/>
    </row>
    <row r="54" spans="1:18" ht="15.75" thickTop="1" x14ac:dyDescent="0.25">
      <c r="A54" s="8" t="s">
        <v>48</v>
      </c>
      <c r="B54" s="3"/>
      <c r="C54" s="13">
        <v>5768.5</v>
      </c>
      <c r="D54" s="13">
        <v>0</v>
      </c>
      <c r="E54" s="13">
        <v>0</v>
      </c>
      <c r="F54" s="13">
        <v>1153.7</v>
      </c>
      <c r="G54" s="13">
        <f>770+210</f>
        <v>980</v>
      </c>
      <c r="H54" s="13">
        <v>0</v>
      </c>
      <c r="I54" s="13">
        <v>0</v>
      </c>
      <c r="J54" s="17">
        <f>SUM(C54:I54)</f>
        <v>7902.2</v>
      </c>
      <c r="K54" s="13">
        <v>513.01</v>
      </c>
      <c r="L54" s="13">
        <v>786.51</v>
      </c>
      <c r="M54" s="13">
        <f>2307.4+1</f>
        <v>2308.4</v>
      </c>
      <c r="N54" s="13">
        <v>8.65</v>
      </c>
      <c r="O54" s="13">
        <v>0</v>
      </c>
      <c r="P54" s="13">
        <f>SUM(K54:O54)</f>
        <v>3616.57</v>
      </c>
      <c r="Q54" s="15">
        <f>J54-P54</f>
        <v>4285.6299999999992</v>
      </c>
      <c r="R54" s="9"/>
    </row>
    <row r="55" spans="1:18" ht="15.75" thickBot="1" x14ac:dyDescent="0.3">
      <c r="A55" s="7" t="s">
        <v>49</v>
      </c>
      <c r="B55" s="4"/>
      <c r="C55" s="14"/>
      <c r="D55" s="14"/>
      <c r="E55" s="14"/>
      <c r="F55" s="14"/>
      <c r="G55" s="14"/>
      <c r="H55" s="14"/>
      <c r="I55" s="14"/>
      <c r="J55" s="18"/>
      <c r="K55" s="14"/>
      <c r="L55" s="14"/>
      <c r="M55" s="14"/>
      <c r="N55" s="14"/>
      <c r="O55" s="14"/>
      <c r="P55" s="14"/>
      <c r="Q55" s="16"/>
      <c r="R55" s="9"/>
    </row>
    <row r="56" spans="1:18" ht="15.75" thickTop="1" x14ac:dyDescent="0.25">
      <c r="A56" s="8" t="s">
        <v>50</v>
      </c>
      <c r="B56" s="3"/>
      <c r="C56" s="13">
        <v>1642.84</v>
      </c>
      <c r="D56" s="13">
        <v>0</v>
      </c>
      <c r="E56" s="13">
        <v>0</v>
      </c>
      <c r="F56" s="13">
        <v>32.86</v>
      </c>
      <c r="G56" s="13">
        <f>770+262.5</f>
        <v>1032.5</v>
      </c>
      <c r="H56" s="13">
        <v>0</v>
      </c>
      <c r="I56" s="13">
        <v>0</v>
      </c>
      <c r="J56" s="17">
        <f>SUM(C56:I56)</f>
        <v>2708.2</v>
      </c>
      <c r="K56" s="13">
        <v>148.52000000000001</v>
      </c>
      <c r="L56" s="13">
        <v>0</v>
      </c>
      <c r="M56" s="13">
        <f>679.8+1+76.93</f>
        <v>757.73</v>
      </c>
      <c r="N56" s="13">
        <v>25.49</v>
      </c>
      <c r="O56" s="13">
        <v>0</v>
      </c>
      <c r="P56" s="13">
        <f>SUM(K56:O56)</f>
        <v>931.74</v>
      </c>
      <c r="Q56" s="13">
        <f>J56-P56</f>
        <v>1776.4599999999998</v>
      </c>
    </row>
    <row r="57" spans="1:18" ht="15.75" thickBot="1" x14ac:dyDescent="0.3">
      <c r="A57" s="7" t="s">
        <v>47</v>
      </c>
      <c r="B57" s="4"/>
      <c r="C57" s="14"/>
      <c r="D57" s="14"/>
      <c r="E57" s="14"/>
      <c r="F57" s="14"/>
      <c r="G57" s="14"/>
      <c r="H57" s="14"/>
      <c r="I57" s="14"/>
      <c r="J57" s="18"/>
      <c r="K57" s="14"/>
      <c r="L57" s="14"/>
      <c r="M57" s="14"/>
      <c r="N57" s="14"/>
      <c r="O57" s="14"/>
      <c r="P57" s="14"/>
      <c r="Q57" s="14"/>
    </row>
    <row r="58" spans="1:18" ht="15.75" thickTop="1" x14ac:dyDescent="0.25"/>
  </sheetData>
  <mergeCells count="406">
    <mergeCell ref="N4:N5"/>
    <mergeCell ref="O4:O5"/>
    <mergeCell ref="P4:P5"/>
    <mergeCell ref="Q4:Q5"/>
    <mergeCell ref="C6:C7"/>
    <mergeCell ref="D6:D7"/>
    <mergeCell ref="E6:E7"/>
    <mergeCell ref="F6:F7"/>
    <mergeCell ref="G6:G7"/>
    <mergeCell ref="H6:H7"/>
    <mergeCell ref="H4:H5"/>
    <mergeCell ref="A4:B5"/>
    <mergeCell ref="C4:C5"/>
    <mergeCell ref="D4:D5"/>
    <mergeCell ref="E4:E5"/>
    <mergeCell ref="F4:F5"/>
    <mergeCell ref="G4:G5"/>
    <mergeCell ref="C8:C9"/>
    <mergeCell ref="D8:D9"/>
    <mergeCell ref="E8:E9"/>
    <mergeCell ref="F8:F9"/>
    <mergeCell ref="G8:G9"/>
    <mergeCell ref="I4:I5"/>
    <mergeCell ref="J4:J5"/>
    <mergeCell ref="K4:K5"/>
    <mergeCell ref="L4:L5"/>
    <mergeCell ref="M4:M5"/>
    <mergeCell ref="O6:O7"/>
    <mergeCell ref="P6:P7"/>
    <mergeCell ref="Q6:Q7"/>
    <mergeCell ref="C10:C11"/>
    <mergeCell ref="D10:D11"/>
    <mergeCell ref="E10:E11"/>
    <mergeCell ref="F10:F11"/>
    <mergeCell ref="G10:G11"/>
    <mergeCell ref="H10:H11"/>
    <mergeCell ref="I10:I11"/>
    <mergeCell ref="I6:I7"/>
    <mergeCell ref="J6:J7"/>
    <mergeCell ref="K6:K7"/>
    <mergeCell ref="L6:L7"/>
    <mergeCell ref="M6:M7"/>
    <mergeCell ref="N6:N7"/>
    <mergeCell ref="H8:H9"/>
    <mergeCell ref="I8:I9"/>
    <mergeCell ref="J8:J9"/>
    <mergeCell ref="K8:K9"/>
    <mergeCell ref="L8:L9"/>
    <mergeCell ref="M8:M9"/>
    <mergeCell ref="N8:N9"/>
    <mergeCell ref="O8:O9"/>
    <mergeCell ref="P10:P11"/>
    <mergeCell ref="Q10:Q11"/>
    <mergeCell ref="C12:C13"/>
    <mergeCell ref="D12:D13"/>
    <mergeCell ref="E12:E13"/>
    <mergeCell ref="F12:F13"/>
    <mergeCell ref="G12:G13"/>
    <mergeCell ref="H12:H13"/>
    <mergeCell ref="I12:I13"/>
    <mergeCell ref="J12:J13"/>
    <mergeCell ref="J10:J11"/>
    <mergeCell ref="K10:K11"/>
    <mergeCell ref="L10:L11"/>
    <mergeCell ref="M10:M11"/>
    <mergeCell ref="N10:N11"/>
    <mergeCell ref="O10:O11"/>
    <mergeCell ref="P8:P9"/>
    <mergeCell ref="Q8:Q9"/>
    <mergeCell ref="Q12:Q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K12:K13"/>
    <mergeCell ref="L12:L13"/>
    <mergeCell ref="M12:M13"/>
    <mergeCell ref="N12:N13"/>
    <mergeCell ref="O12:O13"/>
    <mergeCell ref="P12:P13"/>
    <mergeCell ref="H16:H17"/>
    <mergeCell ref="P18:P19"/>
    <mergeCell ref="Q18:Q19"/>
    <mergeCell ref="L14:L15"/>
    <mergeCell ref="M14:M15"/>
    <mergeCell ref="N14:N15"/>
    <mergeCell ref="O14:O15"/>
    <mergeCell ref="P14:P15"/>
    <mergeCell ref="Q14:Q15"/>
    <mergeCell ref="I20:I21"/>
    <mergeCell ref="J20:J21"/>
    <mergeCell ref="J18:J19"/>
    <mergeCell ref="O16:O17"/>
    <mergeCell ref="P16:P17"/>
    <mergeCell ref="Q16:Q17"/>
    <mergeCell ref="C18:C19"/>
    <mergeCell ref="D18:D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K18:K19"/>
    <mergeCell ref="L18:L19"/>
    <mergeCell ref="M18:M19"/>
    <mergeCell ref="N18:N19"/>
    <mergeCell ref="O18:O19"/>
    <mergeCell ref="L22:L23"/>
    <mergeCell ref="M22:M23"/>
    <mergeCell ref="N22:N23"/>
    <mergeCell ref="O22:O23"/>
    <mergeCell ref="P22:P23"/>
    <mergeCell ref="Q22:Q23"/>
    <mergeCell ref="Q20:Q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K20:K21"/>
    <mergeCell ref="L20:L21"/>
    <mergeCell ref="M20:M21"/>
    <mergeCell ref="N20:N21"/>
    <mergeCell ref="O20:O21"/>
    <mergeCell ref="P20:P21"/>
    <mergeCell ref="C20:C21"/>
    <mergeCell ref="D20:D21"/>
    <mergeCell ref="E20:E21"/>
    <mergeCell ref="F20:F21"/>
    <mergeCell ref="G20:G21"/>
    <mergeCell ref="H20:H21"/>
    <mergeCell ref="O24:O25"/>
    <mergeCell ref="P24:P25"/>
    <mergeCell ref="Q24:Q25"/>
    <mergeCell ref="C26:C27"/>
    <mergeCell ref="D26:D27"/>
    <mergeCell ref="E26:E27"/>
    <mergeCell ref="F26:F27"/>
    <mergeCell ref="G26:G27"/>
    <mergeCell ref="H26:H27"/>
    <mergeCell ref="I26:I27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P26:P27"/>
    <mergeCell ref="Q26:Q27"/>
    <mergeCell ref="C28:C29"/>
    <mergeCell ref="D28:D29"/>
    <mergeCell ref="E28:E29"/>
    <mergeCell ref="F28:F29"/>
    <mergeCell ref="G28:G29"/>
    <mergeCell ref="H28:H29"/>
    <mergeCell ref="I28:I29"/>
    <mergeCell ref="J28:J29"/>
    <mergeCell ref="J26:J27"/>
    <mergeCell ref="H30:H31"/>
    <mergeCell ref="P32:P33"/>
    <mergeCell ref="Q32:Q33"/>
    <mergeCell ref="K26:K27"/>
    <mergeCell ref="L26:L27"/>
    <mergeCell ref="M26:M27"/>
    <mergeCell ref="N26:N27"/>
    <mergeCell ref="O26:O27"/>
    <mergeCell ref="Q28:Q29"/>
    <mergeCell ref="K28:K29"/>
    <mergeCell ref="L28:L29"/>
    <mergeCell ref="M28:M29"/>
    <mergeCell ref="N28:N29"/>
    <mergeCell ref="O28:O29"/>
    <mergeCell ref="P28:P29"/>
    <mergeCell ref="I34:I35"/>
    <mergeCell ref="J34:J35"/>
    <mergeCell ref="J32:J33"/>
    <mergeCell ref="O30:O31"/>
    <mergeCell ref="P30:P31"/>
    <mergeCell ref="Q30:Q31"/>
    <mergeCell ref="C32:C33"/>
    <mergeCell ref="D32:D33"/>
    <mergeCell ref="E32:E33"/>
    <mergeCell ref="F32:F33"/>
    <mergeCell ref="G32:G33"/>
    <mergeCell ref="H32:H33"/>
    <mergeCell ref="I32:I33"/>
    <mergeCell ref="I30:I31"/>
    <mergeCell ref="J30:J31"/>
    <mergeCell ref="K30:K31"/>
    <mergeCell ref="L30:L31"/>
    <mergeCell ref="M30:M31"/>
    <mergeCell ref="N30:N31"/>
    <mergeCell ref="C30:C31"/>
    <mergeCell ref="D30:D31"/>
    <mergeCell ref="E30:E31"/>
    <mergeCell ref="F30:F31"/>
    <mergeCell ref="G30:G31"/>
    <mergeCell ref="K32:K33"/>
    <mergeCell ref="L32:L33"/>
    <mergeCell ref="M32:M33"/>
    <mergeCell ref="N32:N33"/>
    <mergeCell ref="O32:O33"/>
    <mergeCell ref="L36:L37"/>
    <mergeCell ref="M36:M37"/>
    <mergeCell ref="N36:N37"/>
    <mergeCell ref="O36:O37"/>
    <mergeCell ref="P36:P37"/>
    <mergeCell ref="Q36:Q37"/>
    <mergeCell ref="Q34:Q35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K34:K35"/>
    <mergeCell ref="L34:L35"/>
    <mergeCell ref="M34:M35"/>
    <mergeCell ref="N34:N35"/>
    <mergeCell ref="O34:O35"/>
    <mergeCell ref="P34:P35"/>
    <mergeCell ref="C34:C35"/>
    <mergeCell ref="D34:D35"/>
    <mergeCell ref="E34:E35"/>
    <mergeCell ref="F34:F35"/>
    <mergeCell ref="G34:G35"/>
    <mergeCell ref="H34:H35"/>
    <mergeCell ref="O38:O39"/>
    <mergeCell ref="P38:P39"/>
    <mergeCell ref="Q38:Q39"/>
    <mergeCell ref="C40:C41"/>
    <mergeCell ref="D40:D41"/>
    <mergeCell ref="E40:E41"/>
    <mergeCell ref="F40:F41"/>
    <mergeCell ref="G40:G41"/>
    <mergeCell ref="H40:H41"/>
    <mergeCell ref="I40:I41"/>
    <mergeCell ref="I38:I39"/>
    <mergeCell ref="J38:J39"/>
    <mergeCell ref="K38:K39"/>
    <mergeCell ref="L38:L39"/>
    <mergeCell ref="M38:M39"/>
    <mergeCell ref="N38:N39"/>
    <mergeCell ref="C38:C39"/>
    <mergeCell ref="D38:D39"/>
    <mergeCell ref="E38:E39"/>
    <mergeCell ref="F38:F39"/>
    <mergeCell ref="G38:G39"/>
    <mergeCell ref="H38:H39"/>
    <mergeCell ref="P40:P41"/>
    <mergeCell ref="Q40:Q41"/>
    <mergeCell ref="C42:C43"/>
    <mergeCell ref="D42:D43"/>
    <mergeCell ref="E42:E43"/>
    <mergeCell ref="F42:F43"/>
    <mergeCell ref="G42:G43"/>
    <mergeCell ref="H42:H43"/>
    <mergeCell ref="I42:I43"/>
    <mergeCell ref="J42:J43"/>
    <mergeCell ref="J40:J41"/>
    <mergeCell ref="K40:K41"/>
    <mergeCell ref="L40:L41"/>
    <mergeCell ref="M40:M41"/>
    <mergeCell ref="N40:N41"/>
    <mergeCell ref="O40:O41"/>
    <mergeCell ref="Q42:Q43"/>
    <mergeCell ref="K42:K43"/>
    <mergeCell ref="L42:L43"/>
    <mergeCell ref="M42:M43"/>
    <mergeCell ref="N42:N43"/>
    <mergeCell ref="O42:O43"/>
    <mergeCell ref="P42:P43"/>
    <mergeCell ref="O44:O45"/>
    <mergeCell ref="P44:P45"/>
    <mergeCell ref="Q44:Q45"/>
    <mergeCell ref="C46:C47"/>
    <mergeCell ref="D46:D47"/>
    <mergeCell ref="E46:E47"/>
    <mergeCell ref="F46:F47"/>
    <mergeCell ref="G46:G47"/>
    <mergeCell ref="H46:H47"/>
    <mergeCell ref="I46:I47"/>
    <mergeCell ref="I44:I45"/>
    <mergeCell ref="J44:J45"/>
    <mergeCell ref="K44:K45"/>
    <mergeCell ref="L44:L45"/>
    <mergeCell ref="M44:M45"/>
    <mergeCell ref="N44:N45"/>
    <mergeCell ref="C44:C45"/>
    <mergeCell ref="D44:D45"/>
    <mergeCell ref="E44:E45"/>
    <mergeCell ref="F44:F45"/>
    <mergeCell ref="G44:G45"/>
    <mergeCell ref="H44:H45"/>
    <mergeCell ref="P46:P47"/>
    <mergeCell ref="Q46:Q47"/>
    <mergeCell ref="C48:C49"/>
    <mergeCell ref="D48:D49"/>
    <mergeCell ref="E48:E49"/>
    <mergeCell ref="F48:F49"/>
    <mergeCell ref="G48:G49"/>
    <mergeCell ref="H48:H49"/>
    <mergeCell ref="I48:I49"/>
    <mergeCell ref="J48:J49"/>
    <mergeCell ref="J46:J47"/>
    <mergeCell ref="K46:K47"/>
    <mergeCell ref="L46:L47"/>
    <mergeCell ref="M46:M47"/>
    <mergeCell ref="N46:N47"/>
    <mergeCell ref="O46:O47"/>
    <mergeCell ref="Q48:Q49"/>
    <mergeCell ref="K48:K49"/>
    <mergeCell ref="L48:L49"/>
    <mergeCell ref="M48:M49"/>
    <mergeCell ref="N48:N49"/>
    <mergeCell ref="O48:O49"/>
    <mergeCell ref="P48:P49"/>
    <mergeCell ref="O50:O51"/>
    <mergeCell ref="P50:P51"/>
    <mergeCell ref="Q50:Q51"/>
    <mergeCell ref="C52:C53"/>
    <mergeCell ref="D52:D53"/>
    <mergeCell ref="E52:E53"/>
    <mergeCell ref="F52:F53"/>
    <mergeCell ref="G52:G53"/>
    <mergeCell ref="H52:H53"/>
    <mergeCell ref="I52:I53"/>
    <mergeCell ref="I50:I51"/>
    <mergeCell ref="J50:J51"/>
    <mergeCell ref="K50:K51"/>
    <mergeCell ref="L50:L51"/>
    <mergeCell ref="M50:M51"/>
    <mergeCell ref="N50:N51"/>
    <mergeCell ref="C50:C51"/>
    <mergeCell ref="D50:D51"/>
    <mergeCell ref="E50:E51"/>
    <mergeCell ref="F50:F51"/>
    <mergeCell ref="G50:G51"/>
    <mergeCell ref="H50:H51"/>
    <mergeCell ref="P52:P53"/>
    <mergeCell ref="Q52:Q53"/>
    <mergeCell ref="C54:C55"/>
    <mergeCell ref="D54:D55"/>
    <mergeCell ref="E54:E55"/>
    <mergeCell ref="F54:F55"/>
    <mergeCell ref="G54:G55"/>
    <mergeCell ref="H54:H55"/>
    <mergeCell ref="I54:I55"/>
    <mergeCell ref="J54:J55"/>
    <mergeCell ref="J52:J53"/>
    <mergeCell ref="K52:K53"/>
    <mergeCell ref="L52:L53"/>
    <mergeCell ref="M52:M53"/>
    <mergeCell ref="N52:N53"/>
    <mergeCell ref="O52:O53"/>
    <mergeCell ref="Q54:Q55"/>
    <mergeCell ref="K54:K55"/>
    <mergeCell ref="L54:L55"/>
    <mergeCell ref="M54:M55"/>
    <mergeCell ref="N54:N55"/>
    <mergeCell ref="O54:O55"/>
    <mergeCell ref="P54:P55"/>
    <mergeCell ref="C56:C57"/>
    <mergeCell ref="D56:D57"/>
    <mergeCell ref="E56:E57"/>
    <mergeCell ref="F56:F57"/>
    <mergeCell ref="G56:G57"/>
    <mergeCell ref="H56:H57"/>
    <mergeCell ref="O56:O57"/>
    <mergeCell ref="P56:P57"/>
    <mergeCell ref="Q56:Q57"/>
    <mergeCell ref="I56:I57"/>
    <mergeCell ref="J56:J57"/>
    <mergeCell ref="K56:K57"/>
    <mergeCell ref="L56:L57"/>
    <mergeCell ref="M56:M57"/>
    <mergeCell ref="N56:N57"/>
  </mergeCells>
  <printOptions horizontalCentered="1" verticalCentered="1"/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08-2015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MARCOS ROBERTO</cp:lastModifiedBy>
  <cp:lastPrinted>2016-08-22T14:27:55Z</cp:lastPrinted>
  <dcterms:created xsi:type="dcterms:W3CDTF">2016-08-09T16:47:07Z</dcterms:created>
  <dcterms:modified xsi:type="dcterms:W3CDTF">2016-08-23T19:49:09Z</dcterms:modified>
</cp:coreProperties>
</file>